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'Plan1'!$C$1:$I$58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<sst xmlns="http://schemas.openxmlformats.org/spreadsheetml/2006/main" count="151" uniqueCount="119">
  <si>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</si>
  <si>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</si>
  <si>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</si>
  <si>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</si>
  <si>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</si>
  <si>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</si>
  <si>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</si>
  <si>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</si>
  <si>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</si>
  <si>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</si>
  <si>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</si>
  <si>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</si>
  <si>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</si>
  <si>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</si>
  <si>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</si>
  <si>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</si>
  <si>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</si>
  <si>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</si>
  <si>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</si>
  <si>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</si>
  <si>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</si>
  <si>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</si>
  <si>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</si>
  <si>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</si>
  <si>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</si>
  <si>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</si>
  <si>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</si>
  <si>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</si>
  <si>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</si>
  <si>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</si>
  <si>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</si>
  <si>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</si>
  <si>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</si>
  <si>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</si>
  <si>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</si>
  <si>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</si>
  <si>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</si>
  <si>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</si>
  <si>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</si>
  <si>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</si>
  <si>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</si>
  <si>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</si>
  <si>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</si>
  <si>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</si>
  <si>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</si>
  <si>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</si>
  <si>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</si>
  <si>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</si>
  <si>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</si>
  <si>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</si>
  <si>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</si>
  <si>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</si>
  <si>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</si>
  <si>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</si>
  <si>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</si>
  <si>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</si>
  <si>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</si>
  <si>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</si>
  <si>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</si>
  <si>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</si>
  <si>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</si>
  <si>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</si>
  <si>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</si>
  <si>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</si>
  <si>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</si>
  <si>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</si>
  <si>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</si>
  <si>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</si>
  <si>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</si>
  <si>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</si>
  <si>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</si>
  <si>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</si>
  <si>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</si>
  <si>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</si>
  <si>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</si>
  <si>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</si>
  <si>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</si>
  <si>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</si>
  <si>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</si>
  <si>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</si>
  <si>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</si>
  <si>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</si>
  <si>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</si>
  <si>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</si>
  <si>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</si>
  <si>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</si>
  <si>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</si>
  <si>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</si>
  <si>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</si>
  <si>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</si>
  <si>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</si>
  <si>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</si>
  <si>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</si>
  <si>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</si>
  <si>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</si>
  <si>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Luminária fechada para lampada VS 150W IP65 com tomada para relé</t>
  </si>
  <si>
    <t>Lampada vapor de sódio 150W, 220V</t>
  </si>
  <si>
    <t>Reator para lâmpada VS 150W - interno</t>
  </si>
  <si>
    <t>SCO-RJ - IP 49.05.0166</t>
  </si>
  <si>
    <t>SCO-RJ - IP 49.25.0853</t>
  </si>
  <si>
    <t>SCO-RJ - IP 49.30.0150</t>
  </si>
  <si>
    <t>02.02</t>
  </si>
  <si>
    <t>SINAPI - 83397</t>
  </si>
  <si>
    <t>Fornecimento e assentamento de poste concreto DT 9/400</t>
  </si>
  <si>
    <t>RUA MACIMINIO ORELE, RUA ORLANDO CANDIDO DA SILVA E, RUA DOIS</t>
  </si>
  <si>
    <t>Luminária fechada para lampada VS 100W IP65 com tomada para relé</t>
  </si>
  <si>
    <t>Lampada vapor de sódio 100W, 220V</t>
  </si>
  <si>
    <t>Reator para lâmpada VS 100W - interno</t>
  </si>
  <si>
    <t>SCO-RJ - IP 49.30.0100</t>
  </si>
  <si>
    <t>SCO-RJ - IP 49.25.0809</t>
  </si>
  <si>
    <t>Fornecimento de braço p/ ilum. púb. reto leve ф25mmx1,0m</t>
  </si>
  <si>
    <r>
      <t>Instalação de braço p/ ilum. púb. reto leve ф25mmx1,0m</t>
    </r>
    <r>
      <rPr>
        <sz val="11"/>
        <color indexed="8"/>
        <rFont val="Calibri"/>
        <family val="2"/>
      </rPr>
      <t xml:space="preserve"> inclusive cinta e parafusos</t>
    </r>
  </si>
  <si>
    <t>SCO-RJ - IP 04.50.0020</t>
  </si>
  <si>
    <t>05.11</t>
  </si>
  <si>
    <t>05.12</t>
  </si>
  <si>
    <t>05.13</t>
  </si>
  <si>
    <t>05.14</t>
  </si>
  <si>
    <t>05.15</t>
  </si>
  <si>
    <t>SCO-RJ - IP 49.05.0105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</si>
</sst>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44" fontId="9" fillId="33" borderId="44" xfId="45" applyFont="1" applyFill="1" applyBorder="1" applyAlignment="1">
      <alignment horizontal="center" vertical="center"/>
    </xf>
    <xf numFmtId="44" fontId="9" fillId="33" borderId="45" xfId="45" applyFont="1" applyFill="1" applyBorder="1" applyAlignment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44" fontId="9" fillId="33" borderId="50" xfId="45" applyFont="1" applyFill="1" applyBorder="1" applyAlignment="1">
      <alignment horizontal="center" vertical="center"/>
    </xf>
    <xf numFmtId="44" fontId="9" fillId="33" borderId="51" xfId="45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50" xfId="0" applyNumberFormat="1" applyFont="1" applyFill="1" applyBorder="1" applyAlignment="1">
      <alignment horizontal="center" vertical="center" wrapText="1"/>
    </xf>
    <xf numFmtId="166" fontId="10" fillId="33" borderId="52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169" fontId="6" fillId="0" borderId="46" xfId="63" applyNumberFormat="1" applyFont="1" applyFill="1" applyBorder="1" applyAlignment="1">
      <alignment horizontal="right" vertical="center" wrapText="1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8"/>
  <sheetViews>
    <sheetView tabSelected="1" zoomScalePageLayoutView="0" workbookViewId="0" topLeftCell="A1">
      <pane xSplit="9" ySplit="8" topLeftCell="J51" activePane="bottomRight" state="frozen"/>
      <selection pane="topLeft" activeCell="A1" sqref="A1"/>
      <selection pane="topRight" activeCell="J1" sqref="J1"/>
      <selection pane="bottomLeft" activeCell="A9" sqref="A9"/>
      <selection pane="bottomRight" activeCell="I46" sqref="I46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96"/>
      <c r="D1" s="97"/>
      <c r="E1" s="11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98"/>
      <c r="D2" s="99"/>
      <c r="E2" s="115"/>
      <c r="F2" s="28"/>
      <c r="G2" s="29"/>
      <c r="H2" s="30"/>
      <c r="I2" s="31"/>
      <c r="J2" s="25"/>
    </row>
    <row r="3" spans="3:10" s="27" customFormat="1" ht="15" customHeight="1" thickBot="1">
      <c r="C3" s="100"/>
      <c r="D3" s="101"/>
      <c r="E3" s="116"/>
      <c r="F3" s="117" t="s">
        <v>17</v>
      </c>
      <c r="G3" s="118"/>
      <c r="H3" s="118"/>
      <c r="I3" s="119"/>
      <c r="J3" s="25"/>
    </row>
    <row r="4" spans="3:10" s="27" customFormat="1" ht="15.75">
      <c r="C4" s="102" t="s">
        <v>31</v>
      </c>
      <c r="D4" s="103"/>
      <c r="E4" s="104"/>
      <c r="F4" s="39"/>
      <c r="G4" s="120" t="s">
        <v>18</v>
      </c>
      <c r="H4" s="120"/>
      <c r="I4" s="40" t="s">
        <v>37</v>
      </c>
      <c r="J4" s="25"/>
    </row>
    <row r="5" spans="3:13" s="27" customFormat="1" ht="12.75" customHeight="1">
      <c r="C5" s="63" t="s">
        <v>19</v>
      </c>
      <c r="D5" s="105" t="s">
        <v>104</v>
      </c>
      <c r="E5" s="106"/>
      <c r="F5" s="32"/>
      <c r="G5" s="121" t="s">
        <v>20</v>
      </c>
      <c r="H5" s="12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07" t="s">
        <v>30</v>
      </c>
      <c r="E6" s="108"/>
      <c r="F6" s="41"/>
      <c r="G6" s="144" t="s">
        <v>21</v>
      </c>
      <c r="H6" s="144"/>
      <c r="I6" s="42">
        <v>0.309</v>
      </c>
      <c r="J6" s="37"/>
      <c r="K6" s="38"/>
      <c r="L6" s="38"/>
      <c r="M6" s="36"/>
    </row>
    <row r="7" spans="3:10" s="27" customFormat="1" ht="11.25" customHeight="1">
      <c r="C7" s="132" t="s">
        <v>22</v>
      </c>
      <c r="D7" s="134" t="s">
        <v>23</v>
      </c>
      <c r="E7" s="136" t="s">
        <v>24</v>
      </c>
      <c r="F7" s="138" t="s">
        <v>25</v>
      </c>
      <c r="G7" s="140" t="s">
        <v>26</v>
      </c>
      <c r="H7" s="142" t="s">
        <v>27</v>
      </c>
      <c r="I7" s="143"/>
      <c r="J7" s="25"/>
    </row>
    <row r="8" spans="3:10" s="27" customFormat="1" ht="13.5" customHeight="1" thickBot="1">
      <c r="C8" s="133"/>
      <c r="D8" s="135"/>
      <c r="E8" s="137"/>
      <c r="F8" s="139"/>
      <c r="G8" s="141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109" t="s">
        <v>14</v>
      </c>
      <c r="D10" s="110"/>
      <c r="E10" s="111" t="s">
        <v>32</v>
      </c>
      <c r="F10" s="112"/>
      <c r="G10" s="112"/>
      <c r="H10" s="112"/>
      <c r="I10" s="113"/>
    </row>
    <row r="11" spans="3:9" s="5" customFormat="1" ht="30">
      <c r="C11" s="16" t="s">
        <v>15</v>
      </c>
      <c r="D11" s="19" t="s">
        <v>86</v>
      </c>
      <c r="E11" s="14" t="s">
        <v>82</v>
      </c>
      <c r="F11" s="7" t="s">
        <v>33</v>
      </c>
      <c r="G11" s="12">
        <v>2</v>
      </c>
      <c r="H11" s="48">
        <f>(1+$I$6)*9.55</f>
        <v>12.50095</v>
      </c>
      <c r="I11" s="49">
        <f>H11*G11</f>
        <v>25.0019</v>
      </c>
    </row>
    <row r="12" spans="3:9" s="5" customFormat="1" ht="30.75" thickBot="1">
      <c r="C12" s="78" t="s">
        <v>83</v>
      </c>
      <c r="D12" s="20" t="s">
        <v>85</v>
      </c>
      <c r="E12" s="15" t="s">
        <v>84</v>
      </c>
      <c r="F12" s="3" t="s">
        <v>33</v>
      </c>
      <c r="G12" s="11">
        <v>2</v>
      </c>
      <c r="H12" s="51">
        <f>(1+$I$6)*76.38</f>
        <v>99.98141999999999</v>
      </c>
      <c r="I12" s="61">
        <f>H12*G12</f>
        <v>199.96283999999997</v>
      </c>
    </row>
    <row r="13" spans="3:11" s="27" customFormat="1" ht="15" customHeight="1">
      <c r="C13" s="122" t="s">
        <v>75</v>
      </c>
      <c r="D13" s="123"/>
      <c r="E13" s="123"/>
      <c r="F13" s="123"/>
      <c r="G13" s="124"/>
      <c r="H13" s="125">
        <f>SUM(I11:I12)</f>
        <v>224.96473999999998</v>
      </c>
      <c r="I13" s="126"/>
      <c r="J13" s="26"/>
      <c r="K13" s="36"/>
    </row>
    <row r="14" spans="3:11" s="27" customFormat="1" ht="15.75" customHeight="1" thickBot="1">
      <c r="C14" s="79" t="s">
        <v>76</v>
      </c>
      <c r="D14" s="80"/>
      <c r="E14" s="80"/>
      <c r="F14" s="80"/>
      <c r="G14" s="81"/>
      <c r="H14" s="82">
        <f>H13/H$58</f>
        <v>0.004895030003634387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145" t="s">
        <v>34</v>
      </c>
      <c r="D16" s="146"/>
      <c r="E16" s="127" t="s">
        <v>11</v>
      </c>
      <c r="F16" s="128"/>
      <c r="G16" s="128"/>
      <c r="H16" s="128"/>
      <c r="I16" s="129"/>
    </row>
    <row r="17" spans="3:9" s="5" customFormat="1" ht="30">
      <c r="C17" s="16" t="s">
        <v>35</v>
      </c>
      <c r="D17" s="19" t="s">
        <v>13</v>
      </c>
      <c r="E17" s="14" t="s">
        <v>36</v>
      </c>
      <c r="F17" s="7" t="s">
        <v>33</v>
      </c>
      <c r="G17" s="12">
        <v>7</v>
      </c>
      <c r="H17" s="48">
        <f>(1+$I$6)*912.05</f>
        <v>1193.8734499999998</v>
      </c>
      <c r="I17" s="49">
        <f>G17*H17</f>
        <v>8357.11415</v>
      </c>
    </row>
    <row r="18" spans="3:9" s="5" customFormat="1" ht="30.75" thickBot="1">
      <c r="C18" s="78" t="s">
        <v>101</v>
      </c>
      <c r="D18" s="20" t="s">
        <v>102</v>
      </c>
      <c r="E18" s="15" t="s">
        <v>103</v>
      </c>
      <c r="F18" s="3" t="s">
        <v>33</v>
      </c>
      <c r="G18" s="11">
        <v>7</v>
      </c>
      <c r="H18" s="51">
        <f>(1+$I$6)*721.66</f>
        <v>944.65294</v>
      </c>
      <c r="I18" s="61">
        <f>G18*H18</f>
        <v>6612.57058</v>
      </c>
    </row>
    <row r="19" spans="3:11" s="27" customFormat="1" ht="15" customHeight="1">
      <c r="C19" s="122" t="s">
        <v>77</v>
      </c>
      <c r="D19" s="123"/>
      <c r="E19" s="123"/>
      <c r="F19" s="123"/>
      <c r="G19" s="124"/>
      <c r="H19" s="125">
        <f>SUM(I17:I17)</f>
        <v>8357.11415</v>
      </c>
      <c r="I19" s="126"/>
      <c r="J19" s="26"/>
      <c r="K19" s="36"/>
    </row>
    <row r="20" spans="3:11" s="27" customFormat="1" ht="15.75" customHeight="1" thickBot="1">
      <c r="C20" s="79" t="s">
        <v>76</v>
      </c>
      <c r="D20" s="80"/>
      <c r="E20" s="80"/>
      <c r="F20" s="80"/>
      <c r="G20" s="81"/>
      <c r="H20" s="82">
        <f>H19/H$58</f>
        <v>0.1818432724525963</v>
      </c>
      <c r="I20" s="83"/>
      <c r="J20" s="26"/>
      <c r="K20" s="36"/>
    </row>
    <row r="21" spans="3:11" s="27" customFormat="1" ht="15.75" thickBot="1">
      <c r="C21" s="73"/>
      <c r="D21" s="74"/>
      <c r="E21" s="74"/>
      <c r="F21" s="74"/>
      <c r="G21" s="75"/>
      <c r="H21" s="76"/>
      <c r="I21" s="77"/>
      <c r="J21" s="26"/>
      <c r="K21" s="36"/>
    </row>
    <row r="22" spans="3:9" ht="15.75" thickBot="1">
      <c r="C22" s="94" t="s">
        <v>42</v>
      </c>
      <c r="D22" s="95"/>
      <c r="E22" s="130" t="s">
        <v>9</v>
      </c>
      <c r="F22" s="131"/>
      <c r="G22" s="131"/>
      <c r="H22" s="131"/>
      <c r="I22" s="95"/>
    </row>
    <row r="23" spans="3:9" ht="30">
      <c r="C23" s="67" t="s">
        <v>43</v>
      </c>
      <c r="D23" s="18" t="s">
        <v>38</v>
      </c>
      <c r="E23" s="6" t="s">
        <v>7</v>
      </c>
      <c r="F23" s="8" t="s">
        <v>33</v>
      </c>
      <c r="G23" s="9">
        <v>7</v>
      </c>
      <c r="H23" s="47">
        <f>(1+$I$6)*9.29</f>
        <v>12.160609999999998</v>
      </c>
      <c r="I23" s="50">
        <f>H23*G23</f>
        <v>85.12427</v>
      </c>
    </row>
    <row r="24" spans="3:9" ht="30">
      <c r="C24" s="67" t="s">
        <v>44</v>
      </c>
      <c r="D24" s="18" t="s">
        <v>39</v>
      </c>
      <c r="E24" s="6" t="s">
        <v>46</v>
      </c>
      <c r="F24" s="8" t="s">
        <v>3</v>
      </c>
      <c r="G24" s="9">
        <v>70</v>
      </c>
      <c r="H24" s="47">
        <f>(1+$I$6)*6.55</f>
        <v>8.57395</v>
      </c>
      <c r="I24" s="50">
        <f>H24*G24</f>
        <v>600.1765</v>
      </c>
    </row>
    <row r="25" spans="3:24" ht="30.75" thickBot="1">
      <c r="C25" s="68" t="s">
        <v>45</v>
      </c>
      <c r="D25" s="20" t="s">
        <v>41</v>
      </c>
      <c r="E25" s="15" t="s">
        <v>40</v>
      </c>
      <c r="F25" s="3" t="s">
        <v>33</v>
      </c>
      <c r="G25" s="11">
        <v>7</v>
      </c>
      <c r="H25" s="51">
        <f>(1+$I$6)*109.01</f>
        <v>142.69409</v>
      </c>
      <c r="I25" s="61">
        <f>H25*G25</f>
        <v>998.85863</v>
      </c>
      <c r="J25" s="5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0">
        <f>SUM(G25:W25)</f>
        <v>1148.55272</v>
      </c>
    </row>
    <row r="26" spans="3:11" s="27" customFormat="1" ht="15" customHeight="1">
      <c r="C26" s="89" t="s">
        <v>78</v>
      </c>
      <c r="D26" s="90"/>
      <c r="E26" s="90"/>
      <c r="F26" s="90"/>
      <c r="G26" s="91"/>
      <c r="H26" s="92">
        <f>SUM(I23:I25)</f>
        <v>1684.1594</v>
      </c>
      <c r="I26" s="93"/>
      <c r="J26" s="26"/>
      <c r="K26" s="36"/>
    </row>
    <row r="27" spans="3:11" s="27" customFormat="1" ht="15.75" customHeight="1" thickBot="1">
      <c r="C27" s="79" t="s">
        <v>76</v>
      </c>
      <c r="D27" s="80"/>
      <c r="E27" s="80"/>
      <c r="F27" s="80"/>
      <c r="G27" s="81"/>
      <c r="H27" s="82">
        <f>H26/H$58</f>
        <v>0.036645790775491696</v>
      </c>
      <c r="I27" s="83"/>
      <c r="J27" s="26"/>
      <c r="K27" s="36"/>
    </row>
    <row r="28" spans="3:11" s="27" customFormat="1" ht="15.75" thickBot="1">
      <c r="C28" s="73"/>
      <c r="D28" s="74"/>
      <c r="E28" s="74"/>
      <c r="F28" s="74"/>
      <c r="G28" s="75"/>
      <c r="H28" s="76"/>
      <c r="I28" s="77"/>
      <c r="J28" s="26"/>
      <c r="K28" s="36"/>
    </row>
    <row r="29" spans="3:9" ht="15.75" thickBot="1">
      <c r="C29" s="94" t="s">
        <v>47</v>
      </c>
      <c r="D29" s="95"/>
      <c r="E29" s="130" t="s">
        <v>10</v>
      </c>
      <c r="F29" s="131"/>
      <c r="G29" s="131"/>
      <c r="H29" s="131"/>
      <c r="I29" s="95"/>
    </row>
    <row r="30" spans="3:9" ht="30">
      <c r="C30" s="52" t="s">
        <v>48</v>
      </c>
      <c r="D30" s="69" t="s">
        <v>63</v>
      </c>
      <c r="E30" s="53" t="s">
        <v>0</v>
      </c>
      <c r="F30" s="54" t="s">
        <v>33</v>
      </c>
      <c r="G30" s="70">
        <v>80</v>
      </c>
      <c r="H30" s="71">
        <f>(1+$I$6)*2.19</f>
        <v>2.86671</v>
      </c>
      <c r="I30" s="72">
        <f aca="true" t="shared" si="0" ref="I30:I35">H30*G30</f>
        <v>229.33679999999998</v>
      </c>
    </row>
    <row r="31" spans="3:9" ht="30">
      <c r="C31" s="52" t="s">
        <v>49</v>
      </c>
      <c r="D31" s="18" t="s">
        <v>64</v>
      </c>
      <c r="E31" s="6" t="s">
        <v>1</v>
      </c>
      <c r="F31" s="8" t="s">
        <v>33</v>
      </c>
      <c r="G31" s="9">
        <v>28</v>
      </c>
      <c r="H31" s="47">
        <f>(1+$I$6)*20.29</f>
        <v>26.55961</v>
      </c>
      <c r="I31" s="50">
        <f t="shared" si="0"/>
        <v>743.66908</v>
      </c>
    </row>
    <row r="32" spans="3:9" ht="30">
      <c r="C32" s="52" t="s">
        <v>50</v>
      </c>
      <c r="D32" s="18" t="s">
        <v>65</v>
      </c>
      <c r="E32" s="4" t="s">
        <v>2</v>
      </c>
      <c r="F32" s="8" t="s">
        <v>3</v>
      </c>
      <c r="G32" s="9">
        <v>84</v>
      </c>
      <c r="H32" s="47">
        <f>(1+$I$6)*2.52</f>
        <v>3.29868</v>
      </c>
      <c r="I32" s="50">
        <f t="shared" si="0"/>
        <v>277.08912</v>
      </c>
    </row>
    <row r="33" spans="3:9" ht="60">
      <c r="C33" s="52" t="s">
        <v>51</v>
      </c>
      <c r="D33" s="18" t="s">
        <v>62</v>
      </c>
      <c r="E33" s="6" t="s">
        <v>61</v>
      </c>
      <c r="F33" s="8" t="s">
        <v>33</v>
      </c>
      <c r="G33" s="9">
        <v>20</v>
      </c>
      <c r="H33" s="47">
        <f>(1+$I$6)*58.65</f>
        <v>76.77284999999999</v>
      </c>
      <c r="I33" s="50">
        <f t="shared" si="0"/>
        <v>1535.4569999999999</v>
      </c>
    </row>
    <row r="34" spans="3:9" ht="45">
      <c r="C34" s="52" t="s">
        <v>52</v>
      </c>
      <c r="D34" s="18" t="s">
        <v>60</v>
      </c>
      <c r="E34" s="6" t="s">
        <v>59</v>
      </c>
      <c r="F34" s="8" t="s">
        <v>33</v>
      </c>
      <c r="G34" s="9">
        <v>14</v>
      </c>
      <c r="H34" s="47">
        <f>(1+$I$6)*5.54</f>
        <v>7.25186</v>
      </c>
      <c r="I34" s="50">
        <f t="shared" si="0"/>
        <v>101.52604</v>
      </c>
    </row>
    <row r="35" spans="3:9" ht="30.75" thickBot="1">
      <c r="C35" s="52" t="s">
        <v>87</v>
      </c>
      <c r="D35" s="65" t="s">
        <v>66</v>
      </c>
      <c r="E35" s="15" t="s">
        <v>8</v>
      </c>
      <c r="F35" s="3" t="s">
        <v>3</v>
      </c>
      <c r="G35" s="11">
        <v>296</v>
      </c>
      <c r="H35" s="51">
        <f>(1+$I$6)*22.36</f>
        <v>29.269239999999996</v>
      </c>
      <c r="I35" s="61">
        <f t="shared" si="0"/>
        <v>8663.695039999999</v>
      </c>
    </row>
    <row r="36" spans="3:11" s="27" customFormat="1" ht="15" customHeight="1">
      <c r="C36" s="89" t="s">
        <v>79</v>
      </c>
      <c r="D36" s="90"/>
      <c r="E36" s="90"/>
      <c r="F36" s="90"/>
      <c r="G36" s="91"/>
      <c r="H36" s="92">
        <f>SUM(I30:I35)</f>
        <v>11550.773079999999</v>
      </c>
      <c r="I36" s="93"/>
      <c r="J36" s="26"/>
      <c r="K36" s="36"/>
    </row>
    <row r="37" spans="3:11" s="27" customFormat="1" ht="15.75" customHeight="1" thickBot="1">
      <c r="C37" s="79" t="s">
        <v>76</v>
      </c>
      <c r="D37" s="80"/>
      <c r="E37" s="80"/>
      <c r="F37" s="80"/>
      <c r="G37" s="81"/>
      <c r="H37" s="82">
        <f>H36/H$58</f>
        <v>0.25133441263627526</v>
      </c>
      <c r="I37" s="83"/>
      <c r="J37" s="26"/>
      <c r="K37" s="36"/>
    </row>
    <row r="38" spans="3:11" s="27" customFormat="1" ht="15.75" thickBot="1">
      <c r="C38" s="73"/>
      <c r="D38" s="74"/>
      <c r="E38" s="74"/>
      <c r="F38" s="74"/>
      <c r="G38" s="75"/>
      <c r="H38" s="76"/>
      <c r="I38" s="77"/>
      <c r="J38" s="26"/>
      <c r="K38" s="36"/>
    </row>
    <row r="39" spans="3:9" ht="15.75" thickBot="1">
      <c r="C39" s="109" t="s">
        <v>53</v>
      </c>
      <c r="D39" s="113"/>
      <c r="E39" s="130" t="s">
        <v>4</v>
      </c>
      <c r="F39" s="131"/>
      <c r="G39" s="131"/>
      <c r="H39" s="131"/>
      <c r="I39" s="95"/>
    </row>
    <row r="40" spans="3:9" ht="30">
      <c r="C40" s="66" t="s">
        <v>54</v>
      </c>
      <c r="D40" s="19" t="s">
        <v>69</v>
      </c>
      <c r="E40" s="14" t="s">
        <v>12</v>
      </c>
      <c r="F40" s="7" t="s">
        <v>33</v>
      </c>
      <c r="G40" s="12">
        <v>38</v>
      </c>
      <c r="H40" s="48">
        <f>(1+$I$6)*61.35</f>
        <v>80.30715</v>
      </c>
      <c r="I40" s="49">
        <f aca="true" t="shared" si="1" ref="I40:I54">G40*H40</f>
        <v>3051.6717</v>
      </c>
    </row>
    <row r="41" spans="3:9" ht="30">
      <c r="C41" s="67" t="s">
        <v>55</v>
      </c>
      <c r="D41" s="18" t="s">
        <v>70</v>
      </c>
      <c r="E41" s="6" t="s">
        <v>7</v>
      </c>
      <c r="F41" s="8" t="s">
        <v>33</v>
      </c>
      <c r="G41" s="9">
        <v>34</v>
      </c>
      <c r="H41" s="47">
        <f>(1+$I$6)*8.59</f>
        <v>11.244309999999999</v>
      </c>
      <c r="I41" s="50">
        <f t="shared" si="1"/>
        <v>382.3065399999999</v>
      </c>
    </row>
    <row r="42" spans="3:9" ht="30">
      <c r="C42" s="67" t="s">
        <v>56</v>
      </c>
      <c r="D42" s="18" t="s">
        <v>67</v>
      </c>
      <c r="E42" s="4" t="s">
        <v>5</v>
      </c>
      <c r="F42" s="8" t="s">
        <v>3</v>
      </c>
      <c r="G42" s="9">
        <v>144</v>
      </c>
      <c r="H42" s="47">
        <f>(1+$I$6)*1.15</f>
        <v>1.5053499999999997</v>
      </c>
      <c r="I42" s="50">
        <f t="shared" si="1"/>
        <v>216.77039999999997</v>
      </c>
    </row>
    <row r="43" spans="3:9" ht="30">
      <c r="C43" s="67" t="s">
        <v>57</v>
      </c>
      <c r="D43" s="18" t="s">
        <v>112</v>
      </c>
      <c r="E43" s="6" t="s">
        <v>110</v>
      </c>
      <c r="F43" s="8" t="s">
        <v>33</v>
      </c>
      <c r="G43" s="9">
        <v>9</v>
      </c>
      <c r="H43" s="47">
        <f>(1+$I$6)*95.6</f>
        <v>125.14039999999999</v>
      </c>
      <c r="I43" s="50">
        <f>G43*H43</f>
        <v>1126.2635999999998</v>
      </c>
    </row>
    <row r="44" spans="3:9" ht="30">
      <c r="C44" s="67" t="s">
        <v>58</v>
      </c>
      <c r="D44" s="18" t="s">
        <v>72</v>
      </c>
      <c r="E44" s="6" t="s">
        <v>111</v>
      </c>
      <c r="F44" s="8" t="s">
        <v>33</v>
      </c>
      <c r="G44" s="9">
        <v>9</v>
      </c>
      <c r="H44" s="47">
        <f>(1+$I$6)*52.88</f>
        <v>69.21992</v>
      </c>
      <c r="I44" s="50">
        <f>G44*H44</f>
        <v>622.97928</v>
      </c>
    </row>
    <row r="45" spans="3:9" ht="30">
      <c r="C45" s="67" t="s">
        <v>88</v>
      </c>
      <c r="D45" s="18" t="s">
        <v>71</v>
      </c>
      <c r="E45" s="6" t="s">
        <v>93</v>
      </c>
      <c r="F45" s="8" t="s">
        <v>33</v>
      </c>
      <c r="G45" s="9">
        <v>15</v>
      </c>
      <c r="H45" s="47">
        <f>(1+$I$6)*128.74</f>
        <v>168.52066</v>
      </c>
      <c r="I45" s="50">
        <f t="shared" si="1"/>
        <v>2527.8098999999997</v>
      </c>
    </row>
    <row r="46" spans="3:9" ht="30">
      <c r="C46" s="67" t="s">
        <v>89</v>
      </c>
      <c r="D46" s="18" t="s">
        <v>72</v>
      </c>
      <c r="E46" s="6" t="s">
        <v>94</v>
      </c>
      <c r="F46" s="8" t="s">
        <v>33</v>
      </c>
      <c r="G46" s="9">
        <v>15</v>
      </c>
      <c r="H46" s="47">
        <f>(1+$I$6)*105.76</f>
        <v>138.43984</v>
      </c>
      <c r="I46" s="50">
        <f t="shared" si="1"/>
        <v>2076.5976</v>
      </c>
    </row>
    <row r="47" spans="3:9" ht="60">
      <c r="C47" s="67" t="s">
        <v>90</v>
      </c>
      <c r="D47" s="18" t="s">
        <v>73</v>
      </c>
      <c r="E47" s="6" t="s">
        <v>68</v>
      </c>
      <c r="F47" s="8" t="s">
        <v>33</v>
      </c>
      <c r="G47" s="9">
        <v>24</v>
      </c>
      <c r="H47" s="47">
        <f>(1+$I$6)*19.1</f>
        <v>25.0019</v>
      </c>
      <c r="I47" s="50">
        <f t="shared" si="1"/>
        <v>600.0455999999999</v>
      </c>
    </row>
    <row r="48" spans="3:9" ht="30">
      <c r="C48" s="67" t="s">
        <v>91</v>
      </c>
      <c r="D48" s="18" t="s">
        <v>118</v>
      </c>
      <c r="E48" s="6" t="s">
        <v>105</v>
      </c>
      <c r="F48" s="8" t="s">
        <v>33</v>
      </c>
      <c r="G48" s="9">
        <v>9</v>
      </c>
      <c r="H48" s="47">
        <f>(1+$I$6)*443.6</f>
        <v>580.6724</v>
      </c>
      <c r="I48" s="50">
        <f>G48*H48</f>
        <v>5226.051600000001</v>
      </c>
    </row>
    <row r="49" spans="3:9" ht="30">
      <c r="C49" s="67" t="s">
        <v>92</v>
      </c>
      <c r="D49" s="18" t="s">
        <v>109</v>
      </c>
      <c r="E49" s="4" t="s">
        <v>106</v>
      </c>
      <c r="F49" s="8" t="s">
        <v>33</v>
      </c>
      <c r="G49" s="9">
        <v>9</v>
      </c>
      <c r="H49" s="47">
        <f>(1+$I$6)*17.38</f>
        <v>22.75042</v>
      </c>
      <c r="I49" s="50">
        <f>G49*H49</f>
        <v>204.75377999999998</v>
      </c>
    </row>
    <row r="50" spans="3:9" ht="30">
      <c r="C50" s="67" t="s">
        <v>113</v>
      </c>
      <c r="D50" s="18" t="s">
        <v>108</v>
      </c>
      <c r="E50" s="4" t="s">
        <v>107</v>
      </c>
      <c r="F50" s="8" t="s">
        <v>33</v>
      </c>
      <c r="G50" s="9">
        <v>9</v>
      </c>
      <c r="H50" s="47">
        <f>(1+$I$6)*28.94</f>
        <v>37.88246</v>
      </c>
      <c r="I50" s="50">
        <f>G50*H50</f>
        <v>340.94214</v>
      </c>
    </row>
    <row r="51" spans="3:9" ht="30">
      <c r="C51" s="67" t="s">
        <v>114</v>
      </c>
      <c r="D51" s="18" t="s">
        <v>98</v>
      </c>
      <c r="E51" s="6" t="s">
        <v>95</v>
      </c>
      <c r="F51" s="8" t="s">
        <v>33</v>
      </c>
      <c r="G51" s="9">
        <v>9</v>
      </c>
      <c r="H51" s="47">
        <f>(1+$I$6)*496.2</f>
        <v>649.5258</v>
      </c>
      <c r="I51" s="50">
        <f t="shared" si="1"/>
        <v>5845.7322</v>
      </c>
    </row>
    <row r="52" spans="3:9" ht="30">
      <c r="C52" s="67" t="s">
        <v>115</v>
      </c>
      <c r="D52" s="18" t="s">
        <v>99</v>
      </c>
      <c r="E52" s="4" t="s">
        <v>96</v>
      </c>
      <c r="F52" s="8" t="s">
        <v>33</v>
      </c>
      <c r="G52" s="9">
        <v>9</v>
      </c>
      <c r="H52" s="47">
        <f>(1+$I$6)*36.09</f>
        <v>47.24181</v>
      </c>
      <c r="I52" s="50">
        <f t="shared" si="1"/>
        <v>425.17629</v>
      </c>
    </row>
    <row r="53" spans="3:9" ht="30">
      <c r="C53" s="67" t="s">
        <v>116</v>
      </c>
      <c r="D53" s="18" t="s">
        <v>100</v>
      </c>
      <c r="E53" s="4" t="s">
        <v>97</v>
      </c>
      <c r="F53" s="8" t="s">
        <v>33</v>
      </c>
      <c r="G53" s="9">
        <v>9</v>
      </c>
      <c r="H53" s="47">
        <f>(1+$I$6)*37</f>
        <v>48.433</v>
      </c>
      <c r="I53" s="50">
        <f t="shared" si="1"/>
        <v>435.897</v>
      </c>
    </row>
    <row r="54" spans="3:9" ht="30.75" thickBot="1">
      <c r="C54" s="67" t="s">
        <v>117</v>
      </c>
      <c r="D54" s="20" t="s">
        <v>74</v>
      </c>
      <c r="E54" s="62" t="s">
        <v>6</v>
      </c>
      <c r="F54" s="3" t="s">
        <v>33</v>
      </c>
      <c r="G54" s="11">
        <v>24</v>
      </c>
      <c r="H54" s="51">
        <f>(1+$I$6)*33.67</f>
        <v>44.07403</v>
      </c>
      <c r="I54" s="61">
        <f t="shared" si="1"/>
        <v>1057.77672</v>
      </c>
    </row>
    <row r="55" spans="3:11" s="27" customFormat="1" ht="15" customHeight="1">
      <c r="C55" s="89" t="s">
        <v>80</v>
      </c>
      <c r="D55" s="90"/>
      <c r="E55" s="90"/>
      <c r="F55" s="90"/>
      <c r="G55" s="91"/>
      <c r="H55" s="92">
        <f>SUM(I40:I54)</f>
        <v>24140.77435</v>
      </c>
      <c r="I55" s="93"/>
      <c r="J55" s="26"/>
      <c r="K55" s="36"/>
    </row>
    <row r="56" spans="3:11" s="27" customFormat="1" ht="15.75" customHeight="1" thickBot="1">
      <c r="C56" s="79" t="s">
        <v>76</v>
      </c>
      <c r="D56" s="80"/>
      <c r="E56" s="80"/>
      <c r="F56" s="80"/>
      <c r="G56" s="81"/>
      <c r="H56" s="82">
        <f>H55/H$58</f>
        <v>0.5252814941320023</v>
      </c>
      <c r="I56" s="83"/>
      <c r="J56" s="26"/>
      <c r="K56" s="36"/>
    </row>
    <row r="57" spans="3:11" s="27" customFormat="1" ht="15.75" thickBot="1">
      <c r="C57" s="73"/>
      <c r="D57" s="74"/>
      <c r="E57" s="74"/>
      <c r="F57" s="74"/>
      <c r="G57" s="75"/>
      <c r="H57" s="76"/>
      <c r="I57" s="77"/>
      <c r="J57" s="26"/>
      <c r="K57" s="36"/>
    </row>
    <row r="58" spans="3:11" s="27" customFormat="1" ht="15" customHeight="1" thickBot="1">
      <c r="C58" s="84" t="s">
        <v>81</v>
      </c>
      <c r="D58" s="85"/>
      <c r="E58" s="85"/>
      <c r="F58" s="85"/>
      <c r="G58" s="86"/>
      <c r="H58" s="87">
        <f>H55+H36+H26+H19+H13</f>
        <v>45957.78572</v>
      </c>
      <c r="I58" s="88"/>
      <c r="J58" s="26"/>
      <c r="K58" s="36"/>
    </row>
  </sheetData>
  <sheetProtection/>
  <mergeCells count="47">
    <mergeCell ref="G6:H6"/>
    <mergeCell ref="H13:I13"/>
    <mergeCell ref="H14:I14"/>
    <mergeCell ref="C13:G13"/>
    <mergeCell ref="C14:G14"/>
    <mergeCell ref="E39:I39"/>
    <mergeCell ref="C39:D39"/>
    <mergeCell ref="E29:I29"/>
    <mergeCell ref="C16:D16"/>
    <mergeCell ref="C29:D29"/>
    <mergeCell ref="C19:G19"/>
    <mergeCell ref="H19:I19"/>
    <mergeCell ref="E16:I16"/>
    <mergeCell ref="E22:I22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20:G20"/>
    <mergeCell ref="H20:I20"/>
    <mergeCell ref="C26:G26"/>
    <mergeCell ref="H26:I26"/>
    <mergeCell ref="C27:G27"/>
    <mergeCell ref="H27:I27"/>
    <mergeCell ref="C22:D22"/>
    <mergeCell ref="C56:G56"/>
    <mergeCell ref="H56:I56"/>
    <mergeCell ref="C58:G58"/>
    <mergeCell ref="H58:I58"/>
    <mergeCell ref="C36:G36"/>
    <mergeCell ref="H36:I36"/>
    <mergeCell ref="C37:G37"/>
    <mergeCell ref="H37:I37"/>
    <mergeCell ref="C55:G55"/>
    <mergeCell ref="H55:I55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2016-06-14T00:32:14Z</cp:lastPrinted>
  <dcterms:created xsi:type="dcterms:W3CDTF">2015-12-07T12:50:36Z</dcterms:created>
  <dcterms:modified xsi:type="dcterms:W3CDTF">2016-06-14T00:32:16Z</dcterms:modified>
  <cp:category/>
  <cp:version/>
  <cp:contentType/>
  <cp:contentStatus/>
</cp:coreProperties>
</file>