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4635" activeTab="0"/>
  </bookViews>
  <sheets>
    <sheet name="Plan1" sheetId="1" r:id="rId1"/>
  </sheets>
  <externalReferences>
    <externalReference r:id="rId4"/>
    <externalReference r:id="rId5"/>
    <externalReference r:id="rId6"/>
  </externalReferences>
  <definedNames>
    <definedName name="_cpu2">#REF!</definedName>
    <definedName name="a">#REF!</definedName>
    <definedName name="aline">#REF!</definedName>
    <definedName name="AM">#REF!</definedName>
    <definedName name="APR">#REF!</definedName>
    <definedName name="arc">'[1]ORÇAMENTO'!#REF!</definedName>
    <definedName name="area">#REF!</definedName>
    <definedName name="_xlnm.Print_Area" localSheetId="0">'Plan1'!$C$1:$I$52</definedName>
    <definedName name="as">#REF!</definedName>
    <definedName name="CB">#REF!</definedName>
    <definedName name="cpu2">#REF!</definedName>
    <definedName name="creche">'[2]PlanilhaTorres'!#REF!</definedName>
    <definedName name="CUB">#REF!</definedName>
    <definedName name="Guarita">'[1]ORÇAMENTO'!#REF!</definedName>
    <definedName name="instalacoes">#REF!</definedName>
    <definedName name="resumo2">#REF!</definedName>
    <definedName name="RM">#REF!</definedName>
    <definedName name="SV">#REF!</definedName>
    <definedName name="_xlnm.Print_Titles" localSheetId="0">'Plan1'!$1:$8</definedName>
    <definedName name="torrea">'[2]PlanilhaTorres'!#REF!</definedName>
    <definedName name="torreb">'[2]PlanilhaTorres'!#REF!</definedName>
    <definedName name="torrec">'[2]PlanilhaTorres'!#REF!</definedName>
    <definedName name="torred">'[2]PlanilhaTorres'!#REF!</definedName>
    <definedName name="torree">'[2]PlanilhaTorres'!#REF!</definedName>
    <definedName name="VR">#REF!</definedName>
    <definedName name="VT">#REF!</definedName>
  </definedNames>
  <calcPr fullCalcOnLoad="1"/>
</workbook>
</file>

<file path=xl/sharedStrings.xml><?xml version="1.0" encoding="utf-8"?>
<sst xmlns="http://schemas.openxmlformats.org/spreadsheetml/2006/main" count="127" uniqueCount="102">
  <si>
    <t>Isolador roldana 76x79mm</t>
  </si>
  <si>
    <t>Alça pré-formada de distribuição p/ cabo CA/CAA – 2 AWG</t>
  </si>
  <si>
    <t>Fio de cobre isolado – 6 mm²</t>
  </si>
  <si>
    <t>m</t>
  </si>
  <si>
    <t>Iluminação Pública</t>
  </si>
  <si>
    <t>Fio de cobre isolado – 2,5 mm²</t>
  </si>
  <si>
    <t>Relé fotoelétrico 220V térmico</t>
  </si>
  <si>
    <t>Conector tipo cunha</t>
  </si>
  <si>
    <t>Cabo quadruplex CA 3x1x70+70mm</t>
  </si>
  <si>
    <t>Sistemas de Proteção contra descargas atmosféricas e Aterramentos</t>
  </si>
  <si>
    <t>Baixa Tensão (127-220V)</t>
  </si>
  <si>
    <t>Postes e Estaimentos</t>
  </si>
  <si>
    <t>Conector  perfurante isolado CDP-70</t>
  </si>
  <si>
    <t>SINAPI - 73783/016</t>
  </si>
  <si>
    <t>01</t>
  </si>
  <si>
    <t>01.01</t>
  </si>
  <si>
    <t>PREFEITURA MUNICIPAL DE SÃO DOMINGOS DO NORTE</t>
  </si>
  <si>
    <t>Contato:99839-0808 / lebengenharia@gmail.com</t>
  </si>
  <si>
    <t>Data-Base:</t>
  </si>
  <si>
    <t>Endereço:</t>
  </si>
  <si>
    <t>Enc. Sociais:</t>
  </si>
  <si>
    <t>BDI:</t>
  </si>
  <si>
    <t>CÓDIGO</t>
  </si>
  <si>
    <t>REF. DE PREÇOS</t>
  </si>
  <si>
    <t>ESPECIFICAÇÃO</t>
  </si>
  <si>
    <t>UND.</t>
  </si>
  <si>
    <t>QUANT.</t>
  </si>
  <si>
    <t>PREÇOS</t>
  </si>
  <si>
    <t>UNITÁRIO</t>
  </si>
  <si>
    <t>TOTAL</t>
  </si>
  <si>
    <t>SÃO DOMINGOS DO NORTE - ES</t>
  </si>
  <si>
    <t>Planilha Orçamentária - Extensão de Rede e Iluminação Pública</t>
  </si>
  <si>
    <t>Serviços Preliminares</t>
  </si>
  <si>
    <t>und</t>
  </si>
  <si>
    <t>02</t>
  </si>
  <si>
    <t>02.01</t>
  </si>
  <si>
    <t>Fornecimento e assentamento de poste concreto circular 9/400</t>
  </si>
  <si>
    <t>MAR / 2016</t>
  </si>
  <si>
    <t>SCO-RJ - IP 09.30.0538</t>
  </si>
  <si>
    <t>SCO-RJ - IP 14.35.0400</t>
  </si>
  <si>
    <t>Conjunto de aterramento de rede de baixa tensao (BT). Fornecimento e instalacao.</t>
  </si>
  <si>
    <t>SCO-RJ - IP 19.05.0203</t>
  </si>
  <si>
    <t>03</t>
  </si>
  <si>
    <t>03.01</t>
  </si>
  <si>
    <t>03.02</t>
  </si>
  <si>
    <t>03.03</t>
  </si>
  <si>
    <t>Cabo de cobre isolado 16mm² x 1KV</t>
  </si>
  <si>
    <t>04</t>
  </si>
  <si>
    <t>04.01</t>
  </si>
  <si>
    <t>04.02</t>
  </si>
  <si>
    <t>04.03</t>
  </si>
  <si>
    <t>04.04</t>
  </si>
  <si>
    <t>04.05</t>
  </si>
  <si>
    <t>05</t>
  </si>
  <si>
    <t>05.01</t>
  </si>
  <si>
    <t>05.02</t>
  </si>
  <si>
    <t>05.03</t>
  </si>
  <si>
    <t>05.04</t>
  </si>
  <si>
    <t>05.05</t>
  </si>
  <si>
    <t>Instalacao de rede de baixa tensao (BT), aerea, com cabo Multiplex, ou similar, de aluminio, exclusive fornecimento do cabo</t>
  </si>
  <si>
    <t xml:space="preserve">SCO-RJ - IP 14.05.0150 </t>
  </si>
  <si>
    <t>Armacao secundaria vertical, de 4 estribos, completa, para uma rede de baixa tensao (BT), inclusive fornecimento das cintas de fixacao (ver conjunto BTV1). Fornecimento e instalacao.</t>
  </si>
  <si>
    <t>SCO-RJ - IP 09.05.0203</t>
  </si>
  <si>
    <t>SCO-RJ - IP 14.15.0050</t>
  </si>
  <si>
    <t>SEMINFRA-CE - I8213</t>
  </si>
  <si>
    <t>SEMINFRA-CE - I0358</t>
  </si>
  <si>
    <t>SEMINFRA-CE - I8857</t>
  </si>
  <si>
    <t>SEMINFRA-CE - I0356</t>
  </si>
  <si>
    <t xml:space="preserve">Colocacao de luminaria fechada com lampada de descarga, com reator integrado, em ponta de braco ou poste de aco curvo ate 10m de altura, exclusive fornecimento da luminaria.(desonerado) </t>
  </si>
  <si>
    <t>SCO-RJ - IP 09.30.0563</t>
  </si>
  <si>
    <t>SCO-RJ - IP 09.30.0532</t>
  </si>
  <si>
    <t>SCO-RJ - IP 05.50.0562</t>
  </si>
  <si>
    <t>SCO-RJ - IP 05.55.0200</t>
  </si>
  <si>
    <t>SCO-RJ - IP 49.40.0103</t>
  </si>
  <si>
    <t>SCO-RJ - IP 44.05.0275</t>
  </si>
  <si>
    <t>TOTAL DO ITEM 01</t>
  </si>
  <si>
    <t>Percentual  (%)</t>
  </si>
  <si>
    <t>TOTAL DO ITEM 02</t>
  </si>
  <si>
    <t>TOTAL DO ITEM 03</t>
  </si>
  <si>
    <t>TOTAL DO ITEM 04</t>
  </si>
  <si>
    <t>TOTAL DO ITEM 05</t>
  </si>
  <si>
    <t>TOTAL GERAL</t>
  </si>
  <si>
    <t>Retirada de luminaria em poste com 4,50m a 9m de altura.</t>
  </si>
  <si>
    <t>01.02</t>
  </si>
  <si>
    <t>Retirada de braco para fixacao de luminarias.</t>
  </si>
  <si>
    <t>SCO-RJ IP 59.20.0050</t>
  </si>
  <si>
    <t>SCO-RJ IP 59.20.0500</t>
  </si>
  <si>
    <t>04.06</t>
  </si>
  <si>
    <t>05.06</t>
  </si>
  <si>
    <t>05.07</t>
  </si>
  <si>
    <t>05.08</t>
  </si>
  <si>
    <t>05.09</t>
  </si>
  <si>
    <t>05.10</t>
  </si>
  <si>
    <r>
      <t xml:space="preserve">Fornecimento de braço p/ ilum. púb. ornamental leve </t>
    </r>
    <r>
      <rPr>
        <sz val="11"/>
        <color indexed="8"/>
        <rFont val="Calibri"/>
        <family val="2"/>
      </rPr>
      <t>ф33mmx 1,6m</t>
    </r>
  </si>
  <si>
    <r>
      <t xml:space="preserve">Instalação de braço p/ ilum. púb. ornamental leve </t>
    </r>
    <r>
      <rPr>
        <sz val="11"/>
        <color indexed="8"/>
        <rFont val="Calibri"/>
        <family val="2"/>
      </rPr>
      <t>ф33mmx 1,6m inclusive cinta e parafusos</t>
    </r>
  </si>
  <si>
    <t>Luminária fechada para lampada VS 150W IP65 com tomada para relé</t>
  </si>
  <si>
    <t>Lampada vapor de sódio 150W, 220V</t>
  </si>
  <si>
    <t>Reator para lâmpada VS 150W - interno</t>
  </si>
  <si>
    <t>SCO-RJ - IP 49.05.0166</t>
  </si>
  <si>
    <t>SCO-RJ - IP 49.25.0853</t>
  </si>
  <si>
    <t>SCO-RJ - IP 49.30.0150</t>
  </si>
  <si>
    <t>RUA MILTON TREVIZANI; RUA PROJETADA 6 E 8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</si>
</sst>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_(* #,##0.00_);_(* \(#,##0.00\);_(* &quot;-&quot;??_);_(@_)"/>
    <numFmt numFmtId="168" formatCode="_(&quot;R$ &quot;* #,##0.00_);_(&quot;R$ &quot;* \(#,##0.00\);_(&quot;R$ &quot;* &quot;-&quot;??_);_(@_)"/>
    <numFmt numFmtId="169" formatCode="_(* #,##0.00_);_(* \(#,##0.00\);_(* \-??_);_(@_)"/>
    <numFmt numFmtId="170" formatCode="[$-F400]h:mm:ss\ AM/PM"/>
    <numFmt numFmtId="171" formatCode="0.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  <xf numFmtId="167" fontId="3" fillId="0" borderId="0" applyFont="0" applyFill="0" applyBorder="0" applyAlignment="0" applyProtection="0"/>
  </cellStyleXfs>
  <cellXfs count="14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4" fontId="0" fillId="0" borderId="0" xfId="45" applyFont="1" applyAlignment="1">
      <alignment/>
    </xf>
    <xf numFmtId="0" fontId="2" fillId="33" borderId="15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vertical="center" wrapText="1"/>
    </xf>
    <xf numFmtId="2" fontId="4" fillId="33" borderId="0" xfId="63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4" fillId="33" borderId="0" xfId="0" applyFont="1" applyFill="1" applyAlignment="1">
      <alignment vertical="center"/>
    </xf>
    <xf numFmtId="0" fontId="5" fillId="33" borderId="18" xfId="0" applyFont="1" applyFill="1" applyBorder="1" applyAlignment="1">
      <alignment vertical="center" wrapText="1"/>
    </xf>
    <xf numFmtId="166" fontId="4" fillId="33" borderId="0" xfId="0" applyNumberFormat="1" applyFont="1" applyFill="1" applyBorder="1" applyAlignment="1">
      <alignment horizontal="center" vertical="center"/>
    </xf>
    <xf numFmtId="44" fontId="6" fillId="33" borderId="0" xfId="45" applyFont="1" applyFill="1" applyBorder="1" applyAlignment="1">
      <alignment horizontal="right" vertical="center"/>
    </xf>
    <xf numFmtId="44" fontId="6" fillId="33" borderId="19" xfId="45" applyFont="1" applyFill="1" applyBorder="1" applyAlignment="1" applyProtection="1">
      <alignment horizontal="right" vertical="center"/>
      <protection/>
    </xf>
    <xf numFmtId="0" fontId="6" fillId="33" borderId="18" xfId="0" applyFont="1" applyFill="1" applyBorder="1" applyAlignment="1">
      <alignment horizontal="left" vertical="center" wrapText="1"/>
    </xf>
    <xf numFmtId="10" fontId="9" fillId="0" borderId="19" xfId="51" applyNumberFormat="1" applyFont="1" applyFill="1" applyBorder="1" applyAlignment="1">
      <alignment horizontal="left" vertical="center" wrapText="1"/>
    </xf>
    <xf numFmtId="169" fontId="6" fillId="33" borderId="0" xfId="63" applyNumberFormat="1" applyFont="1" applyFill="1" applyBorder="1" applyAlignment="1">
      <alignment horizontal="right" vertical="center" wrapText="1"/>
    </xf>
    <xf numFmtId="49" fontId="9" fillId="33" borderId="0" xfId="0" applyNumberFormat="1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/>
    </xf>
    <xf numFmtId="169" fontId="6" fillId="33" borderId="0" xfId="63" applyNumberFormat="1" applyFont="1" applyFill="1" applyBorder="1" applyAlignment="1" applyProtection="1">
      <alignment horizontal="right" vertical="center"/>
      <protection/>
    </xf>
    <xf numFmtId="9" fontId="9" fillId="33" borderId="0" xfId="51" applyFont="1" applyFill="1" applyBorder="1" applyAlignment="1" applyProtection="1">
      <alignment horizontal="left" vertical="center" wrapText="1"/>
      <protection/>
    </xf>
    <xf numFmtId="0" fontId="8" fillId="33" borderId="15" xfId="0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horizontal="left" vertical="center" wrapText="1"/>
    </xf>
    <xf numFmtId="10" fontId="9" fillId="0" borderId="21" xfId="51" applyNumberFormat="1" applyFont="1" applyFill="1" applyBorder="1" applyAlignment="1" applyProtection="1">
      <alignment horizontal="left" vertical="center" wrapText="1"/>
      <protection/>
    </xf>
    <xf numFmtId="44" fontId="9" fillId="33" borderId="22" xfId="45" applyFont="1" applyFill="1" applyBorder="1" applyAlignment="1">
      <alignment horizontal="center" vertical="center" wrapText="1"/>
    </xf>
    <xf numFmtId="44" fontId="9" fillId="33" borderId="23" xfId="45" applyFont="1" applyFill="1" applyBorder="1" applyAlignment="1" applyProtection="1">
      <alignment horizontal="center" vertical="center" wrapText="1"/>
      <protection/>
    </xf>
    <xf numFmtId="0" fontId="43" fillId="0" borderId="24" xfId="0" applyFont="1" applyBorder="1" applyAlignment="1">
      <alignment horizontal="center" vertical="center"/>
    </xf>
    <xf numFmtId="2" fontId="43" fillId="0" borderId="24" xfId="0" applyNumberFormat="1" applyFont="1" applyBorder="1" applyAlignment="1">
      <alignment horizontal="center" vertical="center"/>
    </xf>
    <xf numFmtId="44" fontId="0" fillId="0" borderId="11" xfId="45" applyFont="1" applyBorder="1" applyAlignment="1">
      <alignment vertical="center"/>
    </xf>
    <xf numFmtId="44" fontId="0" fillId="0" borderId="12" xfId="45" applyFont="1" applyBorder="1" applyAlignment="1">
      <alignment vertical="center"/>
    </xf>
    <xf numFmtId="44" fontId="0" fillId="0" borderId="25" xfId="45" applyFont="1" applyBorder="1" applyAlignment="1">
      <alignment vertical="center"/>
    </xf>
    <xf numFmtId="44" fontId="0" fillId="0" borderId="26" xfId="45" applyFont="1" applyBorder="1" applyAlignment="1">
      <alignment vertical="center"/>
    </xf>
    <xf numFmtId="44" fontId="0" fillId="0" borderId="10" xfId="45" applyFont="1" applyBorder="1" applyAlignment="1">
      <alignment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3" fillId="0" borderId="30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left" vertical="center"/>
    </xf>
    <xf numFmtId="44" fontId="0" fillId="0" borderId="24" xfId="45" applyFont="1" applyBorder="1" applyAlignment="1">
      <alignment vertical="center"/>
    </xf>
    <xf numFmtId="44" fontId="0" fillId="0" borderId="31" xfId="45" applyFont="1" applyBorder="1" applyAlignment="1">
      <alignment vertical="center"/>
    </xf>
    <xf numFmtId="44" fontId="0" fillId="0" borderId="32" xfId="45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6" fillId="33" borderId="18" xfId="0" applyFont="1" applyFill="1" applyBorder="1" applyAlignment="1">
      <alignment horizontal="right" vertical="center" wrapText="1"/>
    </xf>
    <xf numFmtId="0" fontId="9" fillId="33" borderId="20" xfId="0" applyFont="1" applyFill="1" applyBorder="1" applyAlignment="1">
      <alignment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4" xfId="0" applyBorder="1" applyAlignment="1" quotePrefix="1">
      <alignment horizontal="center" vertical="center" wrapText="1"/>
    </xf>
    <xf numFmtId="0" fontId="0" fillId="0" borderId="34" xfId="0" applyBorder="1" applyAlignment="1" quotePrefix="1">
      <alignment horizontal="center" vertical="center" wrapText="1"/>
    </xf>
    <xf numFmtId="0" fontId="0" fillId="0" borderId="35" xfId="0" applyBorder="1" applyAlignment="1" quotePrefix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2" fontId="0" fillId="0" borderId="28" xfId="0" applyNumberFormat="1" applyBorder="1" applyAlignment="1">
      <alignment horizontal="center" vertical="center"/>
    </xf>
    <xf numFmtId="44" fontId="0" fillId="0" borderId="28" xfId="45" applyFont="1" applyBorder="1" applyAlignment="1">
      <alignment vertical="center"/>
    </xf>
    <xf numFmtId="44" fontId="0" fillId="0" borderId="13" xfId="45" applyFont="1" applyBorder="1" applyAlignment="1">
      <alignment vertical="center"/>
    </xf>
    <xf numFmtId="0" fontId="6" fillId="33" borderId="30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166" fontId="6" fillId="33" borderId="24" xfId="0" applyNumberFormat="1" applyFont="1" applyFill="1" applyBorder="1" applyAlignment="1">
      <alignment horizontal="right" vertical="center"/>
    </xf>
    <xf numFmtId="168" fontId="6" fillId="33" borderId="24" xfId="47" applyFont="1" applyFill="1" applyBorder="1" applyAlignment="1">
      <alignment horizontal="right" vertical="center"/>
    </xf>
    <xf numFmtId="10" fontId="6" fillId="33" borderId="31" xfId="52" applyNumberFormat="1" applyFont="1" applyFill="1" applyBorder="1" applyAlignment="1">
      <alignment horizontal="right" vertical="center"/>
    </xf>
    <xf numFmtId="0" fontId="0" fillId="0" borderId="35" xfId="0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10" fontId="6" fillId="33" borderId="39" xfId="52" applyNumberFormat="1" applyFont="1" applyFill="1" applyBorder="1" applyAlignment="1">
      <alignment horizontal="right" vertical="center"/>
    </xf>
    <xf numFmtId="10" fontId="6" fillId="33" borderId="40" xfId="52" applyNumberFormat="1" applyFont="1" applyFill="1" applyBorder="1" applyAlignment="1">
      <alignment horizontal="right" vertical="center"/>
    </xf>
    <xf numFmtId="0" fontId="9" fillId="33" borderId="30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  <xf numFmtId="44" fontId="9" fillId="33" borderId="24" xfId="45" applyFont="1" applyFill="1" applyBorder="1" applyAlignment="1">
      <alignment horizontal="center" vertical="center"/>
    </xf>
    <xf numFmtId="44" fontId="9" fillId="33" borderId="31" xfId="45" applyFont="1" applyFill="1" applyBorder="1" applyAlignment="1">
      <alignment horizontal="center" vertical="center"/>
    </xf>
    <xf numFmtId="0" fontId="9" fillId="33" borderId="41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 wrapText="1"/>
    </xf>
    <xf numFmtId="0" fontId="9" fillId="33" borderId="43" xfId="0" applyFont="1" applyFill="1" applyBorder="1" applyAlignment="1">
      <alignment horizontal="center" vertical="center" wrapText="1"/>
    </xf>
    <xf numFmtId="44" fontId="9" fillId="33" borderId="44" xfId="45" applyFont="1" applyFill="1" applyBorder="1" applyAlignment="1">
      <alignment horizontal="center" vertical="center"/>
    </xf>
    <xf numFmtId="44" fontId="9" fillId="33" borderId="45" xfId="45" applyFont="1" applyFill="1" applyBorder="1" applyAlignment="1">
      <alignment horizontal="center" vertical="center"/>
    </xf>
    <xf numFmtId="0" fontId="43" fillId="0" borderId="30" xfId="0" applyFont="1" applyBorder="1" applyAlignment="1" quotePrefix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6" xfId="0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6" fillId="33" borderId="46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>
      <alignment horizontal="left" vertical="center" wrapText="1"/>
    </xf>
    <xf numFmtId="0" fontId="43" fillId="0" borderId="15" xfId="0" applyFont="1" applyBorder="1" applyAlignment="1" quotePrefix="1">
      <alignment horizontal="center" vertical="center"/>
    </xf>
    <xf numFmtId="0" fontId="43" fillId="0" borderId="17" xfId="0" applyFont="1" applyBorder="1" applyAlignment="1" quotePrefix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169" fontId="6" fillId="0" borderId="16" xfId="63" applyNumberFormat="1" applyFont="1" applyFill="1" applyBorder="1" applyAlignment="1">
      <alignment horizontal="right" vertical="center" wrapText="1"/>
    </xf>
    <xf numFmtId="169" fontId="6" fillId="0" borderId="0" xfId="63" applyNumberFormat="1" applyFont="1" applyFill="1" applyBorder="1" applyAlignment="1">
      <alignment horizontal="right" vertical="center" wrapText="1"/>
    </xf>
    <xf numFmtId="0" fontId="43" fillId="0" borderId="18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169" fontId="10" fillId="33" borderId="12" xfId="63" applyNumberFormat="1" applyFont="1" applyFill="1" applyBorder="1" applyAlignment="1" applyProtection="1">
      <alignment horizontal="center" vertical="center" wrapText="1"/>
      <protection/>
    </xf>
    <xf numFmtId="169" fontId="10" fillId="33" borderId="33" xfId="63" applyNumberFormat="1" applyFont="1" applyFill="1" applyBorder="1" applyAlignment="1" applyProtection="1">
      <alignment horizontal="center" vertical="center" wrapText="1"/>
      <protection/>
    </xf>
    <xf numFmtId="49" fontId="10" fillId="33" borderId="12" xfId="0" applyNumberFormat="1" applyFont="1" applyFill="1" applyBorder="1" applyAlignment="1">
      <alignment horizontal="center" vertical="center" wrapText="1"/>
    </xf>
    <xf numFmtId="49" fontId="10" fillId="33" borderId="33" xfId="0" applyNumberFormat="1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166" fontId="10" fillId="33" borderId="47" xfId="0" applyNumberFormat="1" applyFont="1" applyFill="1" applyBorder="1" applyAlignment="1">
      <alignment horizontal="center" vertical="center" wrapText="1"/>
    </xf>
    <xf numFmtId="166" fontId="10" fillId="33" borderId="48" xfId="0" applyNumberFormat="1" applyFont="1" applyFill="1" applyBorder="1" applyAlignment="1">
      <alignment horizontal="center" vertical="center" wrapText="1"/>
    </xf>
    <xf numFmtId="44" fontId="9" fillId="33" borderId="14" xfId="45" applyFont="1" applyFill="1" applyBorder="1" applyAlignment="1">
      <alignment horizontal="center" vertical="center" wrapText="1"/>
    </xf>
    <xf numFmtId="44" fontId="9" fillId="33" borderId="25" xfId="45" applyFont="1" applyFill="1" applyBorder="1" applyAlignment="1">
      <alignment horizontal="center" vertical="center" wrapText="1"/>
    </xf>
    <xf numFmtId="169" fontId="6" fillId="0" borderId="46" xfId="63" applyNumberFormat="1" applyFont="1" applyFill="1" applyBorder="1" applyAlignment="1">
      <alignment horizontal="right" vertical="center" wrapText="1"/>
    </xf>
    <xf numFmtId="44" fontId="9" fillId="33" borderId="47" xfId="45" applyFont="1" applyFill="1" applyBorder="1" applyAlignment="1">
      <alignment horizontal="center" vertical="center"/>
    </xf>
    <xf numFmtId="44" fontId="9" fillId="33" borderId="49" xfId="45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center" wrapText="1"/>
    </xf>
    <xf numFmtId="0" fontId="9" fillId="33" borderId="51" xfId="0" applyFont="1" applyFill="1" applyBorder="1" applyAlignment="1">
      <alignment horizontal="center" vertical="center" wrapText="1"/>
    </xf>
    <xf numFmtId="0" fontId="9" fillId="33" borderId="52" xfId="0" applyFont="1" applyFill="1" applyBorder="1" applyAlignment="1">
      <alignment horizontal="center" vertical="center" wrapText="1"/>
    </xf>
    <xf numFmtId="0" fontId="43" fillId="0" borderId="18" xfId="0" applyFont="1" applyBorder="1" applyAlignment="1" quotePrefix="1">
      <alignment horizontal="center" vertical="center"/>
    </xf>
    <xf numFmtId="0" fontId="43" fillId="0" borderId="19" xfId="0" applyFont="1" applyBorder="1" applyAlignment="1" quotePrefix="1">
      <alignment horizontal="center"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ta" xfId="50"/>
    <cellStyle name="Percent" xfId="51"/>
    <cellStyle name="Porcentagem 2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0</xdr:row>
      <xdr:rowOff>85725</xdr:rowOff>
    </xdr:from>
    <xdr:to>
      <xdr:col>8</xdr:col>
      <xdr:colOff>819150</xdr:colOff>
      <xdr:row>2</xdr:row>
      <xdr:rowOff>28575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85725"/>
          <a:ext cx="2428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0</xdr:row>
      <xdr:rowOff>114300</xdr:rowOff>
    </xdr:from>
    <xdr:to>
      <xdr:col>3</xdr:col>
      <xdr:colOff>533400</xdr:colOff>
      <xdr:row>2</xdr:row>
      <xdr:rowOff>114300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14300"/>
          <a:ext cx="74295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d\PlanOr&#231;%20Leit&#227;o%20da%20Sil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dados\Morar\Residencial%20Serra%20Bela\Or&#231;amento\OrcSerraBela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ine\Configura&#231;&#245;es%20locais\Temp\Planilha%20Urb%20incomple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aração"/>
      <sheetName val="Resumo"/>
      <sheetName val="ORÇAMENTO"/>
      <sheetName val="CPU"/>
      <sheetName val="INSUMOS"/>
      <sheetName val="EstimEstrut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PlanilhaTorres"/>
      <sheetName val="CPU Torres"/>
      <sheetName val="Insumos Torres"/>
      <sheetName val="Planilha Urb"/>
      <sheetName val="CPU Urb"/>
      <sheetName val="Insumos Urb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 urb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X52"/>
  <sheetViews>
    <sheetView tabSelected="1" zoomScalePageLayoutView="0" workbookViewId="0" topLeftCell="A1">
      <pane xSplit="9" ySplit="8" topLeftCell="J47" activePane="bottomRight" state="frozen"/>
      <selection pane="topLeft" activeCell="A1" sqref="A1"/>
      <selection pane="topRight" activeCell="J1" sqref="J1"/>
      <selection pane="bottomLeft" activeCell="A9" sqref="A9"/>
      <selection pane="bottomRight" activeCell="K51" sqref="K51"/>
    </sheetView>
  </sheetViews>
  <sheetFormatPr defaultColWidth="9.140625" defaultRowHeight="15"/>
  <cols>
    <col min="1" max="1" width="3.140625" style="0" customWidth="1"/>
    <col min="2" max="2" width="3.00390625" style="0" customWidth="1"/>
    <col min="3" max="3" width="8.00390625" style="17" bestFit="1" customWidth="1"/>
    <col min="4" max="4" width="10.7109375" style="17" customWidth="1"/>
    <col min="5" max="5" width="51.28125" style="2" customWidth="1"/>
    <col min="6" max="6" width="4.421875" style="1" bestFit="1" customWidth="1"/>
    <col min="7" max="7" width="7.57421875" style="13" bestFit="1" customWidth="1"/>
    <col min="8" max="9" width="13.28125" style="21" bestFit="1" customWidth="1"/>
  </cols>
  <sheetData>
    <row r="1" spans="3:11" s="27" customFormat="1" ht="30.75" customHeight="1">
      <c r="C1" s="96"/>
      <c r="D1" s="97"/>
      <c r="E1" s="114" t="s">
        <v>16</v>
      </c>
      <c r="F1" s="22"/>
      <c r="G1" s="23"/>
      <c r="H1" s="23"/>
      <c r="I1" s="24"/>
      <c r="J1" s="25"/>
      <c r="K1" s="26"/>
    </row>
    <row r="2" spans="3:10" s="27" customFormat="1" ht="16.5" customHeight="1">
      <c r="C2" s="98"/>
      <c r="D2" s="99"/>
      <c r="E2" s="115"/>
      <c r="F2" s="28"/>
      <c r="G2" s="29"/>
      <c r="H2" s="30"/>
      <c r="I2" s="31"/>
      <c r="J2" s="25"/>
    </row>
    <row r="3" spans="3:10" s="27" customFormat="1" ht="15" customHeight="1" thickBot="1">
      <c r="C3" s="100"/>
      <c r="D3" s="101"/>
      <c r="E3" s="116"/>
      <c r="F3" s="117" t="s">
        <v>17</v>
      </c>
      <c r="G3" s="118"/>
      <c r="H3" s="118"/>
      <c r="I3" s="119"/>
      <c r="J3" s="25"/>
    </row>
    <row r="4" spans="3:10" s="27" customFormat="1" ht="15.75">
      <c r="C4" s="102" t="s">
        <v>31</v>
      </c>
      <c r="D4" s="103"/>
      <c r="E4" s="104"/>
      <c r="F4" s="39"/>
      <c r="G4" s="120" t="s">
        <v>18</v>
      </c>
      <c r="H4" s="120"/>
      <c r="I4" s="40" t="s">
        <v>37</v>
      </c>
      <c r="J4" s="25"/>
    </row>
    <row r="5" spans="3:13" s="27" customFormat="1" ht="12.75" customHeight="1">
      <c r="C5" s="63" t="s">
        <v>19</v>
      </c>
      <c r="D5" s="105" t="s">
        <v>101</v>
      </c>
      <c r="E5" s="106"/>
      <c r="F5" s="32"/>
      <c r="G5" s="121" t="s">
        <v>20</v>
      </c>
      <c r="H5" s="121"/>
      <c r="I5" s="33">
        <v>0.9226</v>
      </c>
      <c r="J5" s="34"/>
      <c r="K5" s="35"/>
      <c r="L5" s="35"/>
      <c r="M5" s="36"/>
    </row>
    <row r="6" spans="3:13" s="27" customFormat="1" ht="13.5" customHeight="1" thickBot="1">
      <c r="C6" s="64"/>
      <c r="D6" s="107" t="s">
        <v>30</v>
      </c>
      <c r="E6" s="108"/>
      <c r="F6" s="41"/>
      <c r="G6" s="139" t="s">
        <v>21</v>
      </c>
      <c r="H6" s="139"/>
      <c r="I6" s="42">
        <v>0.309</v>
      </c>
      <c r="J6" s="37"/>
      <c r="K6" s="38"/>
      <c r="L6" s="38"/>
      <c r="M6" s="36"/>
    </row>
    <row r="7" spans="3:10" s="27" customFormat="1" ht="11.25" customHeight="1">
      <c r="C7" s="127" t="s">
        <v>22</v>
      </c>
      <c r="D7" s="129" t="s">
        <v>23</v>
      </c>
      <c r="E7" s="131" t="s">
        <v>24</v>
      </c>
      <c r="F7" s="133" t="s">
        <v>25</v>
      </c>
      <c r="G7" s="135" t="s">
        <v>26</v>
      </c>
      <c r="H7" s="137" t="s">
        <v>27</v>
      </c>
      <c r="I7" s="138"/>
      <c r="J7" s="25"/>
    </row>
    <row r="8" spans="3:10" s="27" customFormat="1" ht="13.5" customHeight="1" thickBot="1">
      <c r="C8" s="128"/>
      <c r="D8" s="130"/>
      <c r="E8" s="132"/>
      <c r="F8" s="134"/>
      <c r="G8" s="136"/>
      <c r="H8" s="43" t="s">
        <v>28</v>
      </c>
      <c r="I8" s="44" t="s">
        <v>29</v>
      </c>
      <c r="J8" s="25"/>
    </row>
    <row r="9" spans="3:9" ht="9.75" customHeight="1" thickBot="1">
      <c r="C9" s="56"/>
      <c r="D9" s="57"/>
      <c r="E9" s="58"/>
      <c r="F9" s="45"/>
      <c r="G9" s="46"/>
      <c r="H9" s="59"/>
      <c r="I9" s="60"/>
    </row>
    <row r="10" spans="3:9" s="5" customFormat="1" ht="15.75" thickBot="1">
      <c r="C10" s="109" t="s">
        <v>14</v>
      </c>
      <c r="D10" s="110"/>
      <c r="E10" s="111" t="s">
        <v>32</v>
      </c>
      <c r="F10" s="112"/>
      <c r="G10" s="112"/>
      <c r="H10" s="112"/>
      <c r="I10" s="113"/>
    </row>
    <row r="11" spans="3:9" s="5" customFormat="1" ht="30">
      <c r="C11" s="16" t="s">
        <v>15</v>
      </c>
      <c r="D11" s="19" t="s">
        <v>86</v>
      </c>
      <c r="E11" s="14" t="s">
        <v>82</v>
      </c>
      <c r="F11" s="7" t="s">
        <v>33</v>
      </c>
      <c r="G11" s="12">
        <v>4</v>
      </c>
      <c r="H11" s="48">
        <f>(1+$I$6)*9.55</f>
        <v>12.50095</v>
      </c>
      <c r="I11" s="49">
        <f>H11*G11</f>
        <v>50.0038</v>
      </c>
    </row>
    <row r="12" spans="3:9" s="5" customFormat="1" ht="30.75" thickBot="1">
      <c r="C12" s="78" t="s">
        <v>83</v>
      </c>
      <c r="D12" s="20" t="s">
        <v>85</v>
      </c>
      <c r="E12" s="15" t="s">
        <v>84</v>
      </c>
      <c r="F12" s="3" t="s">
        <v>33</v>
      </c>
      <c r="G12" s="11">
        <v>4</v>
      </c>
      <c r="H12" s="51">
        <f>(1+$I$6)*76.38</f>
        <v>99.98141999999999</v>
      </c>
      <c r="I12" s="61">
        <f>H12*G12</f>
        <v>399.92567999999994</v>
      </c>
    </row>
    <row r="13" spans="3:11" s="27" customFormat="1" ht="15" customHeight="1">
      <c r="C13" s="142" t="s">
        <v>75</v>
      </c>
      <c r="D13" s="143"/>
      <c r="E13" s="143"/>
      <c r="F13" s="143"/>
      <c r="G13" s="144"/>
      <c r="H13" s="140">
        <f>SUM(I11:I12)</f>
        <v>449.92947999999996</v>
      </c>
      <c r="I13" s="141"/>
      <c r="J13" s="26"/>
      <c r="K13" s="36"/>
    </row>
    <row r="14" spans="3:11" s="27" customFormat="1" ht="15.75" customHeight="1" thickBot="1">
      <c r="C14" s="79" t="s">
        <v>76</v>
      </c>
      <c r="D14" s="80"/>
      <c r="E14" s="80"/>
      <c r="F14" s="80"/>
      <c r="G14" s="81"/>
      <c r="H14" s="82">
        <f>H13/H$52</f>
        <v>0.014231274355717268</v>
      </c>
      <c r="I14" s="83"/>
      <c r="J14" s="26"/>
      <c r="K14" s="36"/>
    </row>
    <row r="15" spans="3:11" s="27" customFormat="1" ht="15.75" thickBot="1">
      <c r="C15" s="73"/>
      <c r="D15" s="74"/>
      <c r="E15" s="74"/>
      <c r="F15" s="74"/>
      <c r="G15" s="75"/>
      <c r="H15" s="76"/>
      <c r="I15" s="77"/>
      <c r="J15" s="26"/>
      <c r="K15" s="36"/>
    </row>
    <row r="16" spans="3:9" s="5" customFormat="1" ht="15.75" thickBot="1">
      <c r="C16" s="145" t="s">
        <v>34</v>
      </c>
      <c r="D16" s="146"/>
      <c r="E16" s="122" t="s">
        <v>11</v>
      </c>
      <c r="F16" s="123"/>
      <c r="G16" s="123"/>
      <c r="H16" s="123"/>
      <c r="I16" s="124"/>
    </row>
    <row r="17" spans="3:9" s="5" customFormat="1" ht="30.75" thickBot="1">
      <c r="C17" s="16" t="s">
        <v>35</v>
      </c>
      <c r="D17" s="19" t="s">
        <v>13</v>
      </c>
      <c r="E17" s="14" t="s">
        <v>36</v>
      </c>
      <c r="F17" s="7" t="s">
        <v>33</v>
      </c>
      <c r="G17" s="12">
        <v>6</v>
      </c>
      <c r="H17" s="48">
        <f>(1+$I$6)*912.05</f>
        <v>1193.8734499999998</v>
      </c>
      <c r="I17" s="49">
        <f>G17*H17</f>
        <v>7163.2406999999985</v>
      </c>
    </row>
    <row r="18" spans="3:11" s="27" customFormat="1" ht="15" customHeight="1">
      <c r="C18" s="89" t="s">
        <v>77</v>
      </c>
      <c r="D18" s="90"/>
      <c r="E18" s="90"/>
      <c r="F18" s="90"/>
      <c r="G18" s="91"/>
      <c r="H18" s="92">
        <f>SUM(I17:I17)</f>
        <v>7163.2406999999985</v>
      </c>
      <c r="I18" s="93"/>
      <c r="J18" s="26"/>
      <c r="K18" s="36"/>
    </row>
    <row r="19" spans="3:11" s="27" customFormat="1" ht="15.75" customHeight="1" thickBot="1">
      <c r="C19" s="79" t="s">
        <v>76</v>
      </c>
      <c r="D19" s="80"/>
      <c r="E19" s="80"/>
      <c r="F19" s="80"/>
      <c r="G19" s="81"/>
      <c r="H19" s="82">
        <f>H18/H$52</f>
        <v>0.22657338140577096</v>
      </c>
      <c r="I19" s="83"/>
      <c r="J19" s="26"/>
      <c r="K19" s="36"/>
    </row>
    <row r="20" spans="3:11" s="27" customFormat="1" ht="15.75" thickBot="1">
      <c r="C20" s="73"/>
      <c r="D20" s="74"/>
      <c r="E20" s="74"/>
      <c r="F20" s="74"/>
      <c r="G20" s="75"/>
      <c r="H20" s="76"/>
      <c r="I20" s="77"/>
      <c r="J20" s="26"/>
      <c r="K20" s="36"/>
    </row>
    <row r="21" spans="3:9" ht="15.75" thickBot="1">
      <c r="C21" s="94" t="s">
        <v>42</v>
      </c>
      <c r="D21" s="95"/>
      <c r="E21" s="125" t="s">
        <v>9</v>
      </c>
      <c r="F21" s="126"/>
      <c r="G21" s="126"/>
      <c r="H21" s="126"/>
      <c r="I21" s="95"/>
    </row>
    <row r="22" spans="3:9" ht="30">
      <c r="C22" s="67" t="s">
        <v>43</v>
      </c>
      <c r="D22" s="18" t="s">
        <v>38</v>
      </c>
      <c r="E22" s="6" t="s">
        <v>7</v>
      </c>
      <c r="F22" s="8" t="s">
        <v>33</v>
      </c>
      <c r="G22" s="9">
        <v>4</v>
      </c>
      <c r="H22" s="47">
        <f>(1+$I$6)*9.29</f>
        <v>12.160609999999998</v>
      </c>
      <c r="I22" s="50">
        <f>H22*G22</f>
        <v>48.64243999999999</v>
      </c>
    </row>
    <row r="23" spans="3:9" ht="30">
      <c r="C23" s="67" t="s">
        <v>44</v>
      </c>
      <c r="D23" s="18" t="s">
        <v>39</v>
      </c>
      <c r="E23" s="6" t="s">
        <v>46</v>
      </c>
      <c r="F23" s="8" t="s">
        <v>3</v>
      </c>
      <c r="G23" s="9">
        <v>40</v>
      </c>
      <c r="H23" s="47">
        <f>(1+$I$6)*6.55</f>
        <v>8.57395</v>
      </c>
      <c r="I23" s="50">
        <f>H23*G23</f>
        <v>342.95799999999997</v>
      </c>
    </row>
    <row r="24" spans="3:24" ht="30.75" thickBot="1">
      <c r="C24" s="68" t="s">
        <v>45</v>
      </c>
      <c r="D24" s="20" t="s">
        <v>41</v>
      </c>
      <c r="E24" s="15" t="s">
        <v>40</v>
      </c>
      <c r="F24" s="3" t="s">
        <v>33</v>
      </c>
      <c r="G24" s="11">
        <v>4</v>
      </c>
      <c r="H24" s="51">
        <f>(1+$I$6)*109.01</f>
        <v>142.69409</v>
      </c>
      <c r="I24" s="61">
        <f>H24*G24</f>
        <v>570.77636</v>
      </c>
      <c r="J24" s="55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10">
        <f>SUM(G24:W24)</f>
        <v>717.4704499999999</v>
      </c>
    </row>
    <row r="25" spans="3:11" s="27" customFormat="1" ht="15" customHeight="1">
      <c r="C25" s="89" t="s">
        <v>78</v>
      </c>
      <c r="D25" s="90"/>
      <c r="E25" s="90"/>
      <c r="F25" s="90"/>
      <c r="G25" s="91"/>
      <c r="H25" s="92">
        <f>SUM(I22:I24)</f>
        <v>962.3767999999999</v>
      </c>
      <c r="I25" s="93"/>
      <c r="J25" s="26"/>
      <c r="K25" s="36"/>
    </row>
    <row r="26" spans="3:11" s="27" customFormat="1" ht="15.75" customHeight="1" thickBot="1">
      <c r="C26" s="79" t="s">
        <v>76</v>
      </c>
      <c r="D26" s="80"/>
      <c r="E26" s="80"/>
      <c r="F26" s="80"/>
      <c r="G26" s="81"/>
      <c r="H26" s="82">
        <f>H25/H$52</f>
        <v>0.03043998867195198</v>
      </c>
      <c r="I26" s="83"/>
      <c r="J26" s="26"/>
      <c r="K26" s="36"/>
    </row>
    <row r="27" spans="3:11" s="27" customFormat="1" ht="15.75" thickBot="1">
      <c r="C27" s="73"/>
      <c r="D27" s="74"/>
      <c r="E27" s="74"/>
      <c r="F27" s="74"/>
      <c r="G27" s="75"/>
      <c r="H27" s="76"/>
      <c r="I27" s="77"/>
      <c r="J27" s="26"/>
      <c r="K27" s="36"/>
    </row>
    <row r="28" spans="3:9" ht="15.75" thickBot="1">
      <c r="C28" s="94" t="s">
        <v>47</v>
      </c>
      <c r="D28" s="95"/>
      <c r="E28" s="125" t="s">
        <v>10</v>
      </c>
      <c r="F28" s="126"/>
      <c r="G28" s="126"/>
      <c r="H28" s="126"/>
      <c r="I28" s="95"/>
    </row>
    <row r="29" spans="3:9" ht="30">
      <c r="C29" s="52" t="s">
        <v>48</v>
      </c>
      <c r="D29" s="69" t="s">
        <v>63</v>
      </c>
      <c r="E29" s="53" t="s">
        <v>0</v>
      </c>
      <c r="F29" s="54" t="s">
        <v>33</v>
      </c>
      <c r="G29" s="70">
        <v>36</v>
      </c>
      <c r="H29" s="71">
        <f>(1+$I$6)*2.19</f>
        <v>2.86671</v>
      </c>
      <c r="I29" s="72">
        <f aca="true" t="shared" si="0" ref="I29:I34">H29*G29</f>
        <v>103.20156</v>
      </c>
    </row>
    <row r="30" spans="3:9" ht="30">
      <c r="C30" s="52" t="s">
        <v>49</v>
      </c>
      <c r="D30" s="18" t="s">
        <v>64</v>
      </c>
      <c r="E30" s="6" t="s">
        <v>1</v>
      </c>
      <c r="F30" s="8" t="s">
        <v>33</v>
      </c>
      <c r="G30" s="9">
        <v>11</v>
      </c>
      <c r="H30" s="47">
        <f>(1+$I$6)*20.29</f>
        <v>26.55961</v>
      </c>
      <c r="I30" s="50">
        <f t="shared" si="0"/>
        <v>292.15571</v>
      </c>
    </row>
    <row r="31" spans="3:9" ht="30">
      <c r="C31" s="52" t="s">
        <v>50</v>
      </c>
      <c r="D31" s="18" t="s">
        <v>65</v>
      </c>
      <c r="E31" s="4" t="s">
        <v>2</v>
      </c>
      <c r="F31" s="8" t="s">
        <v>3</v>
      </c>
      <c r="G31" s="9">
        <v>36</v>
      </c>
      <c r="H31" s="47">
        <f>(1+$I$6)*2.52</f>
        <v>3.29868</v>
      </c>
      <c r="I31" s="50">
        <f t="shared" si="0"/>
        <v>118.75248</v>
      </c>
    </row>
    <row r="32" spans="3:9" ht="60">
      <c r="C32" s="52" t="s">
        <v>51</v>
      </c>
      <c r="D32" s="18" t="s">
        <v>62</v>
      </c>
      <c r="E32" s="6" t="s">
        <v>61</v>
      </c>
      <c r="F32" s="8" t="s">
        <v>33</v>
      </c>
      <c r="G32" s="9">
        <v>9</v>
      </c>
      <c r="H32" s="47">
        <f>(1+$I$6)*58.65</f>
        <v>76.77284999999999</v>
      </c>
      <c r="I32" s="50">
        <f t="shared" si="0"/>
        <v>690.9556499999999</v>
      </c>
    </row>
    <row r="33" spans="3:9" ht="45">
      <c r="C33" s="52" t="s">
        <v>52</v>
      </c>
      <c r="D33" s="18" t="s">
        <v>60</v>
      </c>
      <c r="E33" s="6" t="s">
        <v>59</v>
      </c>
      <c r="F33" s="8" t="s">
        <v>33</v>
      </c>
      <c r="G33" s="9">
        <v>6</v>
      </c>
      <c r="H33" s="47">
        <f>(1+$I$6)*5.54</f>
        <v>7.25186</v>
      </c>
      <c r="I33" s="50">
        <f t="shared" si="0"/>
        <v>43.51116</v>
      </c>
    </row>
    <row r="34" spans="3:9" ht="30.75" thickBot="1">
      <c r="C34" s="52" t="s">
        <v>87</v>
      </c>
      <c r="D34" s="65" t="s">
        <v>66</v>
      </c>
      <c r="E34" s="15" t="s">
        <v>8</v>
      </c>
      <c r="F34" s="3" t="s">
        <v>3</v>
      </c>
      <c r="G34" s="11">
        <v>150</v>
      </c>
      <c r="H34" s="51">
        <f>(1+$I$6)*22.36</f>
        <v>29.269239999999996</v>
      </c>
      <c r="I34" s="61">
        <f t="shared" si="0"/>
        <v>4390.3859999999995</v>
      </c>
    </row>
    <row r="35" spans="3:11" s="27" customFormat="1" ht="15" customHeight="1">
      <c r="C35" s="89" t="s">
        <v>79</v>
      </c>
      <c r="D35" s="90"/>
      <c r="E35" s="90"/>
      <c r="F35" s="90"/>
      <c r="G35" s="91"/>
      <c r="H35" s="92">
        <f>SUM(I29:I34)</f>
        <v>5638.96256</v>
      </c>
      <c r="I35" s="93"/>
      <c r="J35" s="26"/>
      <c r="K35" s="36"/>
    </row>
    <row r="36" spans="3:11" s="27" customFormat="1" ht="15.75" customHeight="1" thickBot="1">
      <c r="C36" s="79" t="s">
        <v>76</v>
      </c>
      <c r="D36" s="80"/>
      <c r="E36" s="80"/>
      <c r="F36" s="80"/>
      <c r="G36" s="81"/>
      <c r="H36" s="82">
        <f>H35/H$52</f>
        <v>0.17836044722603597</v>
      </c>
      <c r="I36" s="83"/>
      <c r="J36" s="26"/>
      <c r="K36" s="36"/>
    </row>
    <row r="37" spans="3:11" s="27" customFormat="1" ht="15.75" thickBot="1">
      <c r="C37" s="73"/>
      <c r="D37" s="74"/>
      <c r="E37" s="74"/>
      <c r="F37" s="74"/>
      <c r="G37" s="75"/>
      <c r="H37" s="76"/>
      <c r="I37" s="77"/>
      <c r="J37" s="26"/>
      <c r="K37" s="36"/>
    </row>
    <row r="38" spans="3:9" ht="15.75" thickBot="1">
      <c r="C38" s="109" t="s">
        <v>53</v>
      </c>
      <c r="D38" s="113"/>
      <c r="E38" s="125" t="s">
        <v>4</v>
      </c>
      <c r="F38" s="126"/>
      <c r="G38" s="126"/>
      <c r="H38" s="126"/>
      <c r="I38" s="95"/>
    </row>
    <row r="39" spans="3:9" ht="30">
      <c r="C39" s="66" t="s">
        <v>54</v>
      </c>
      <c r="D39" s="19" t="s">
        <v>69</v>
      </c>
      <c r="E39" s="14" t="s">
        <v>12</v>
      </c>
      <c r="F39" s="7" t="s">
        <v>33</v>
      </c>
      <c r="G39" s="12">
        <v>16</v>
      </c>
      <c r="H39" s="48">
        <f>(1+$I$6)*61.35</f>
        <v>80.30715</v>
      </c>
      <c r="I39" s="49">
        <f aca="true" t="shared" si="1" ref="I39:I48">G39*H39</f>
        <v>1284.9144</v>
      </c>
    </row>
    <row r="40" spans="3:9" ht="30">
      <c r="C40" s="67" t="s">
        <v>55</v>
      </c>
      <c r="D40" s="18" t="s">
        <v>70</v>
      </c>
      <c r="E40" s="6" t="s">
        <v>7</v>
      </c>
      <c r="F40" s="8" t="s">
        <v>33</v>
      </c>
      <c r="G40" s="9">
        <v>26</v>
      </c>
      <c r="H40" s="47">
        <f>(1+$I$6)*8.59</f>
        <v>11.244309999999999</v>
      </c>
      <c r="I40" s="50">
        <f t="shared" si="1"/>
        <v>292.35205999999994</v>
      </c>
    </row>
    <row r="41" spans="3:9" ht="30">
      <c r="C41" s="67" t="s">
        <v>56</v>
      </c>
      <c r="D41" s="18" t="s">
        <v>67</v>
      </c>
      <c r="E41" s="4" t="s">
        <v>5</v>
      </c>
      <c r="F41" s="8" t="s">
        <v>3</v>
      </c>
      <c r="G41" s="9">
        <v>84</v>
      </c>
      <c r="H41" s="47">
        <f>(1+$I$6)*1.15</f>
        <v>1.5053499999999997</v>
      </c>
      <c r="I41" s="50">
        <f t="shared" si="1"/>
        <v>126.44939999999998</v>
      </c>
    </row>
    <row r="42" spans="3:9" ht="30">
      <c r="C42" s="67" t="s">
        <v>57</v>
      </c>
      <c r="D42" s="18" t="s">
        <v>71</v>
      </c>
      <c r="E42" s="6" t="s">
        <v>93</v>
      </c>
      <c r="F42" s="8" t="s">
        <v>33</v>
      </c>
      <c r="G42" s="9">
        <v>14</v>
      </c>
      <c r="H42" s="47">
        <f>(1+$I$6)*128.74</f>
        <v>168.52066</v>
      </c>
      <c r="I42" s="50">
        <f t="shared" si="1"/>
        <v>2359.28924</v>
      </c>
    </row>
    <row r="43" spans="3:9" ht="30">
      <c r="C43" s="67" t="s">
        <v>58</v>
      </c>
      <c r="D43" s="18" t="s">
        <v>72</v>
      </c>
      <c r="E43" s="6" t="s">
        <v>94</v>
      </c>
      <c r="F43" s="8" t="s">
        <v>33</v>
      </c>
      <c r="G43" s="9">
        <v>14</v>
      </c>
      <c r="H43" s="47">
        <f>(1+$I$6)*105.76</f>
        <v>138.43984</v>
      </c>
      <c r="I43" s="50">
        <f t="shared" si="1"/>
        <v>1938.15776</v>
      </c>
    </row>
    <row r="44" spans="3:9" ht="60">
      <c r="C44" s="67" t="s">
        <v>88</v>
      </c>
      <c r="D44" s="18" t="s">
        <v>73</v>
      </c>
      <c r="E44" s="6" t="s">
        <v>68</v>
      </c>
      <c r="F44" s="8" t="s">
        <v>33</v>
      </c>
      <c r="G44" s="9">
        <v>14</v>
      </c>
      <c r="H44" s="47">
        <f>(1+$I$6)*19.1</f>
        <v>25.0019</v>
      </c>
      <c r="I44" s="50">
        <f t="shared" si="1"/>
        <v>350.0266</v>
      </c>
    </row>
    <row r="45" spans="3:9" ht="30">
      <c r="C45" s="67" t="s">
        <v>89</v>
      </c>
      <c r="D45" s="18" t="s">
        <v>98</v>
      </c>
      <c r="E45" s="6" t="s">
        <v>95</v>
      </c>
      <c r="F45" s="8" t="s">
        <v>33</v>
      </c>
      <c r="G45" s="9">
        <v>14</v>
      </c>
      <c r="H45" s="47">
        <f>(1+$I$6)*496.2</f>
        <v>649.5258</v>
      </c>
      <c r="I45" s="50">
        <f t="shared" si="1"/>
        <v>9093.3612</v>
      </c>
    </row>
    <row r="46" spans="3:9" ht="30">
      <c r="C46" s="67" t="s">
        <v>90</v>
      </c>
      <c r="D46" s="18" t="s">
        <v>99</v>
      </c>
      <c r="E46" s="4" t="s">
        <v>96</v>
      </c>
      <c r="F46" s="8" t="s">
        <v>33</v>
      </c>
      <c r="G46" s="9">
        <v>14</v>
      </c>
      <c r="H46" s="47">
        <f>(1+$I$6)*36.09</f>
        <v>47.24181</v>
      </c>
      <c r="I46" s="50">
        <f t="shared" si="1"/>
        <v>661.38534</v>
      </c>
    </row>
    <row r="47" spans="3:9" ht="30">
      <c r="C47" s="67" t="s">
        <v>91</v>
      </c>
      <c r="D47" s="18" t="s">
        <v>100</v>
      </c>
      <c r="E47" s="4" t="s">
        <v>97</v>
      </c>
      <c r="F47" s="8" t="s">
        <v>33</v>
      </c>
      <c r="G47" s="9">
        <v>14</v>
      </c>
      <c r="H47" s="47">
        <f>(1+$I$6)*37</f>
        <v>48.433</v>
      </c>
      <c r="I47" s="50">
        <f t="shared" si="1"/>
        <v>678.062</v>
      </c>
    </row>
    <row r="48" spans="3:9" ht="30.75" thickBot="1">
      <c r="C48" s="67" t="s">
        <v>92</v>
      </c>
      <c r="D48" s="20" t="s">
        <v>74</v>
      </c>
      <c r="E48" s="62" t="s">
        <v>6</v>
      </c>
      <c r="F48" s="3" t="s">
        <v>33</v>
      </c>
      <c r="G48" s="11">
        <v>14</v>
      </c>
      <c r="H48" s="51">
        <f>(1+$I$6)*33.67</f>
        <v>44.07403</v>
      </c>
      <c r="I48" s="61">
        <f t="shared" si="1"/>
        <v>617.03642</v>
      </c>
    </row>
    <row r="49" spans="3:11" s="27" customFormat="1" ht="15" customHeight="1">
      <c r="C49" s="89" t="s">
        <v>80</v>
      </c>
      <c r="D49" s="90"/>
      <c r="E49" s="90"/>
      <c r="F49" s="90"/>
      <c r="G49" s="91"/>
      <c r="H49" s="92">
        <f>SUM(I39:I48)</f>
        <v>17401.034420000004</v>
      </c>
      <c r="I49" s="93"/>
      <c r="J49" s="26"/>
      <c r="K49" s="36"/>
    </row>
    <row r="50" spans="3:11" s="27" customFormat="1" ht="15.75" customHeight="1" thickBot="1">
      <c r="C50" s="79" t="s">
        <v>76</v>
      </c>
      <c r="D50" s="80"/>
      <c r="E50" s="80"/>
      <c r="F50" s="80"/>
      <c r="G50" s="81"/>
      <c r="H50" s="82">
        <f>H49/H$52</f>
        <v>0.550394908340524</v>
      </c>
      <c r="I50" s="83"/>
      <c r="J50" s="26"/>
      <c r="K50" s="36"/>
    </row>
    <row r="51" spans="3:11" s="27" customFormat="1" ht="15.75" thickBot="1">
      <c r="C51" s="73"/>
      <c r="D51" s="74"/>
      <c r="E51" s="74"/>
      <c r="F51" s="74"/>
      <c r="G51" s="75"/>
      <c r="H51" s="76"/>
      <c r="I51" s="77"/>
      <c r="J51" s="26"/>
      <c r="K51" s="36"/>
    </row>
    <row r="52" spans="3:11" s="27" customFormat="1" ht="15" customHeight="1" thickBot="1">
      <c r="C52" s="84" t="s">
        <v>81</v>
      </c>
      <c r="D52" s="85"/>
      <c r="E52" s="85"/>
      <c r="F52" s="85"/>
      <c r="G52" s="86"/>
      <c r="H52" s="87">
        <f>H49+H35+H25+H18+H13</f>
        <v>31615.54396</v>
      </c>
      <c r="I52" s="88"/>
      <c r="J52" s="26"/>
      <c r="K52" s="36"/>
    </row>
  </sheetData>
  <sheetProtection/>
  <mergeCells count="47">
    <mergeCell ref="G6:H6"/>
    <mergeCell ref="H13:I13"/>
    <mergeCell ref="H14:I14"/>
    <mergeCell ref="C13:G13"/>
    <mergeCell ref="C14:G14"/>
    <mergeCell ref="E38:I38"/>
    <mergeCell ref="C38:D38"/>
    <mergeCell ref="E28:I28"/>
    <mergeCell ref="C16:D16"/>
    <mergeCell ref="C28:D28"/>
    <mergeCell ref="C18:G18"/>
    <mergeCell ref="H18:I18"/>
    <mergeCell ref="E16:I16"/>
    <mergeCell ref="E21:I21"/>
    <mergeCell ref="C7:C8"/>
    <mergeCell ref="D7:D8"/>
    <mergeCell ref="E7:E8"/>
    <mergeCell ref="F7:F8"/>
    <mergeCell ref="G7:G8"/>
    <mergeCell ref="H7:I7"/>
    <mergeCell ref="C1:D3"/>
    <mergeCell ref="C4:E4"/>
    <mergeCell ref="D5:E5"/>
    <mergeCell ref="D6:E6"/>
    <mergeCell ref="C10:D10"/>
    <mergeCell ref="E10:I10"/>
    <mergeCell ref="E1:E3"/>
    <mergeCell ref="F3:I3"/>
    <mergeCell ref="G4:H4"/>
    <mergeCell ref="G5:H5"/>
    <mergeCell ref="C19:G19"/>
    <mergeCell ref="H19:I19"/>
    <mergeCell ref="C25:G25"/>
    <mergeCell ref="H25:I25"/>
    <mergeCell ref="C26:G26"/>
    <mergeCell ref="H26:I26"/>
    <mergeCell ref="C21:D21"/>
    <mergeCell ref="C50:G50"/>
    <mergeCell ref="H50:I50"/>
    <mergeCell ref="C52:G52"/>
    <mergeCell ref="H52:I52"/>
    <mergeCell ref="C35:G35"/>
    <mergeCell ref="H35:I35"/>
    <mergeCell ref="C36:G36"/>
    <mergeCell ref="H36:I36"/>
    <mergeCell ref="C49:G49"/>
    <mergeCell ref="H49:I49"/>
  </mergeCells>
  <printOptions horizontalCentered="1"/>
  <pageMargins left="0.5118110236220472" right="0.5118110236220472" top="0.7874015748031497" bottom="0.7874015748031497" header="0.31496062992125984" footer="0.31496062992125984"/>
  <pageSetup fitToHeight="2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Marconi Fardin</dc:creator>
  <cp:keywords/>
  <dc:description/>
  <cp:lastModifiedBy>Marconi Fardin</cp:lastModifiedBy>
  <cp:lastPrinted>2016-06-14T00:34:44Z</cp:lastPrinted>
  <dcterms:created xsi:type="dcterms:W3CDTF">2015-12-07T12:50:36Z</dcterms:created>
  <dcterms:modified xsi:type="dcterms:W3CDTF">2016-06-14T00:34:46Z</dcterms:modified>
  <cp:category/>
  <cp:version/>
  <cp:contentType/>
  <cp:contentStatus/>
</cp:coreProperties>
</file>