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defaultThemeVersion="124226"/>
  <bookViews>
    <workbookView xWindow="5715" yWindow="2250" windowWidth="15165" windowHeight="9645"/>
  </bookViews>
  <sheets>
    <sheet name="PLANILHA" sheetId="1" r:id="rId1"/>
    <sheet name="calculos" sheetId="8" r:id="rId2"/>
    <sheet name="Cron " sheetId="6" r:id="rId3"/>
  </sheets>
  <definedNames>
    <definedName name="_xlnm.Print_Area" localSheetId="0">PLANILHA!$A$1:$G$194</definedName>
    <definedName name="_xlnm.Print_Titles" localSheetId="0">PLANILHA!$1:$13</definedName>
  </definedNames>
  <calcPr calcId="144525"/>
</workbook>
</file>

<file path=xl/calcChain.xml><?xml version="1.0" encoding="utf-8"?>
<calcChain xmlns="http://schemas.openxmlformats.org/spreadsheetml/2006/main">
  <c r="F65" i="1" l="1"/>
  <c r="F64" i="1"/>
  <c r="F42" i="1"/>
  <c r="M941" i="8"/>
  <c r="M940" i="8"/>
  <c r="M939" i="8"/>
  <c r="M934" i="8"/>
  <c r="M933" i="8"/>
  <c r="M932" i="8"/>
  <c r="M928" i="8"/>
  <c r="M929" i="8"/>
  <c r="M930" i="8"/>
  <c r="M931" i="8"/>
  <c r="M935" i="8"/>
  <c r="M936" i="8"/>
  <c r="M937" i="8"/>
  <c r="M938" i="8"/>
  <c r="M909" i="8"/>
  <c r="M908" i="8"/>
  <c r="M907" i="8"/>
  <c r="M901" i="8"/>
  <c r="M900" i="8"/>
  <c r="M899" i="8"/>
  <c r="M895" i="8"/>
  <c r="M404" i="8"/>
  <c r="M403" i="8"/>
  <c r="M402" i="8"/>
  <c r="M401" i="8"/>
  <c r="M400" i="8"/>
  <c r="M399" i="8"/>
  <c r="M398" i="8"/>
  <c r="M397" i="8"/>
  <c r="M396" i="8"/>
  <c r="M395" i="8"/>
  <c r="M394" i="8"/>
  <c r="M393" i="8"/>
  <c r="M392" i="8"/>
  <c r="M391" i="8"/>
  <c r="M390" i="8"/>
  <c r="M389" i="8"/>
  <c r="M388" i="8"/>
  <c r="M387" i="8"/>
  <c r="M369" i="8"/>
  <c r="M368" i="8"/>
  <c r="M367" i="8"/>
  <c r="M366" i="8"/>
  <c r="M365" i="8"/>
  <c r="M364" i="8"/>
  <c r="M363" i="8"/>
  <c r="M362" i="8"/>
  <c r="M361" i="8"/>
  <c r="M360" i="8"/>
  <c r="M355" i="8"/>
  <c r="M339" i="8"/>
  <c r="M338" i="8"/>
  <c r="M337" i="8"/>
  <c r="M332" i="8"/>
  <c r="I176" i="8"/>
  <c r="R172" i="8" s="1"/>
  <c r="E43" i="1" s="1"/>
  <c r="B16" i="6"/>
  <c r="B15" i="6"/>
  <c r="B14" i="6"/>
  <c r="B172" i="8"/>
  <c r="I169" i="8"/>
  <c r="I170" i="8" s="1"/>
  <c r="R166" i="8" s="1"/>
  <c r="E42" i="1" s="1"/>
  <c r="B166" i="8"/>
  <c r="I163" i="8"/>
  <c r="I164" i="8" s="1"/>
  <c r="R160" i="8" s="1"/>
  <c r="E41" i="1" s="1"/>
  <c r="G41" i="1" s="1"/>
  <c r="B160" i="8"/>
  <c r="B159" i="8"/>
  <c r="B152" i="8"/>
  <c r="B145" i="8"/>
  <c r="G42" i="1" l="1"/>
  <c r="M942" i="8"/>
  <c r="G43" i="1"/>
  <c r="B35" i="6"/>
  <c r="B34" i="6"/>
  <c r="B33" i="6"/>
  <c r="B32" i="6"/>
  <c r="B31" i="6"/>
  <c r="B30" i="6"/>
  <c r="B29" i="6"/>
  <c r="B231" i="8"/>
  <c r="B237" i="8"/>
  <c r="I234" i="8"/>
  <c r="I235" i="8" s="1"/>
  <c r="R231" i="8" s="1"/>
  <c r="E54" i="1" s="1"/>
  <c r="G54" i="1" s="1"/>
  <c r="I240" i="8"/>
  <c r="I241" i="8" s="1"/>
  <c r="R237" i="8" s="1"/>
  <c r="E55" i="1" s="1"/>
  <c r="G55" i="1" s="1"/>
  <c r="G44" i="1" l="1"/>
  <c r="C16" i="6" s="1"/>
  <c r="D16" i="6" s="1"/>
  <c r="E16" i="6" s="1"/>
  <c r="I442" i="8"/>
  <c r="I427" i="8"/>
  <c r="I481" i="8"/>
  <c r="I470" i="8"/>
  <c r="I989" i="8"/>
  <c r="I988" i="8"/>
  <c r="I986" i="8"/>
  <c r="I987" i="8"/>
  <c r="I985" i="8"/>
  <c r="B982" i="8"/>
  <c r="I990" i="8" l="1"/>
  <c r="B1012" i="8"/>
  <c r="I964" i="8"/>
  <c r="I963" i="8"/>
  <c r="B960" i="8"/>
  <c r="I1015" i="8"/>
  <c r="I1016" i="8" s="1"/>
  <c r="R1012" i="8" s="1"/>
  <c r="E177" i="1" s="1"/>
  <c r="G177" i="1" s="1"/>
  <c r="I1022" i="8"/>
  <c r="B1018" i="8"/>
  <c r="I1021" i="8"/>
  <c r="I941" i="8"/>
  <c r="I940" i="8"/>
  <c r="I939" i="8"/>
  <c r="I909" i="8"/>
  <c r="I908" i="8"/>
  <c r="M405" i="8"/>
  <c r="D405" i="8"/>
  <c r="I405" i="8" s="1"/>
  <c r="I404" i="8"/>
  <c r="M372" i="8"/>
  <c r="D372" i="8"/>
  <c r="I372" i="8" s="1"/>
  <c r="M371" i="8"/>
  <c r="I371" i="8"/>
  <c r="D349" i="8"/>
  <c r="I349" i="8" s="1"/>
  <c r="M349" i="8"/>
  <c r="M348" i="8"/>
  <c r="I348" i="8"/>
  <c r="I1023" i="8" l="1"/>
  <c r="R1018" i="8" s="1"/>
  <c r="E178" i="1" s="1"/>
  <c r="G178" i="1" s="1"/>
  <c r="I965" i="8"/>
  <c r="R960" i="8" s="1"/>
  <c r="E164" i="1" s="1"/>
  <c r="G164" i="1" s="1"/>
  <c r="B476" i="8"/>
  <c r="I484" i="8"/>
  <c r="I483" i="8"/>
  <c r="I482" i="8"/>
  <c r="I480" i="8"/>
  <c r="I479" i="8"/>
  <c r="I485" i="8" l="1"/>
  <c r="R476" i="8" s="1"/>
  <c r="E83" i="1" s="1"/>
  <c r="G83" i="1" s="1"/>
  <c r="H262" i="8"/>
  <c r="I262" i="8" s="1"/>
  <c r="D263" i="8"/>
  <c r="H263" i="8" s="1"/>
  <c r="I263" i="8" s="1"/>
  <c r="I264" i="8" l="1"/>
  <c r="I1009" i="8"/>
  <c r="I1010" i="8" s="1"/>
  <c r="R1006" i="8" s="1"/>
  <c r="E176" i="1" s="1"/>
  <c r="G176" i="1" s="1"/>
  <c r="B1006" i="8"/>
  <c r="I300" i="8"/>
  <c r="M280" i="8"/>
  <c r="I280" i="8"/>
  <c r="M279" i="8"/>
  <c r="I279" i="8"/>
  <c r="M278" i="8"/>
  <c r="I278" i="8"/>
  <c r="I907" i="8" l="1"/>
  <c r="I403" i="8"/>
  <c r="M370" i="8"/>
  <c r="I370" i="8"/>
  <c r="M347" i="8"/>
  <c r="I347" i="8"/>
  <c r="B259" i="8"/>
  <c r="R259" i="8" l="1"/>
  <c r="E58" i="1" s="1"/>
  <c r="G58" i="1" s="1"/>
  <c r="I139" i="8"/>
  <c r="I138" i="8"/>
  <c r="B135" i="8"/>
  <c r="D997" i="8"/>
  <c r="B974" i="8"/>
  <c r="B975" i="8"/>
  <c r="I978" i="8"/>
  <c r="I979" i="8" s="1"/>
  <c r="R975" i="8" s="1"/>
  <c r="E170" i="1" s="1"/>
  <c r="G170" i="1" s="1"/>
  <c r="G171" i="1" s="1"/>
  <c r="C33" i="6" s="1"/>
  <c r="T33" i="6" s="1"/>
  <c r="U33" i="6" s="1"/>
  <c r="B994" i="8"/>
  <c r="B968" i="8"/>
  <c r="D971" i="8"/>
  <c r="I971" i="8" s="1"/>
  <c r="I972" i="8" s="1"/>
  <c r="B952" i="8"/>
  <c r="I948" i="8"/>
  <c r="B945" i="8"/>
  <c r="H780" i="8"/>
  <c r="I780" i="8" s="1"/>
  <c r="H779" i="8"/>
  <c r="I779" i="8" s="1"/>
  <c r="F838" i="8"/>
  <c r="D838" i="8"/>
  <c r="F916" i="8"/>
  <c r="D916" i="8"/>
  <c r="I917" i="8"/>
  <c r="I918" i="8"/>
  <c r="I919" i="8"/>
  <c r="M902" i="8"/>
  <c r="B848" i="8"/>
  <c r="I851" i="8"/>
  <c r="I852" i="8" s="1"/>
  <c r="R848" i="8" s="1"/>
  <c r="E146" i="1" s="1"/>
  <c r="G146" i="1" s="1"/>
  <c r="I845" i="8"/>
  <c r="B832" i="8"/>
  <c r="H778" i="8"/>
  <c r="I778" i="8" s="1"/>
  <c r="B817" i="8"/>
  <c r="B804" i="8"/>
  <c r="I807" i="8"/>
  <c r="I808" i="8" s="1"/>
  <c r="R804" i="8" s="1"/>
  <c r="E136" i="1" s="1"/>
  <c r="G136" i="1" s="1"/>
  <c r="B798" i="8"/>
  <c r="I801" i="8"/>
  <c r="I802" i="8" s="1"/>
  <c r="R798" i="8" s="1"/>
  <c r="E135" i="1" s="1"/>
  <c r="B792" i="8"/>
  <c r="I795" i="8"/>
  <c r="I796" i="8" s="1"/>
  <c r="R792" i="8" s="1"/>
  <c r="E134" i="1" s="1"/>
  <c r="B783" i="8"/>
  <c r="I786" i="8"/>
  <c r="I787" i="8" s="1"/>
  <c r="R783" i="8" s="1"/>
  <c r="E133" i="1" s="1"/>
  <c r="H777" i="8"/>
  <c r="I777" i="8" s="1"/>
  <c r="B774" i="8"/>
  <c r="B768" i="8"/>
  <c r="I771" i="8"/>
  <c r="I772" i="8" s="1"/>
  <c r="R768" i="8" s="1"/>
  <c r="E131" i="1" s="1"/>
  <c r="B762" i="8"/>
  <c r="I765" i="8"/>
  <c r="I766" i="8" s="1"/>
  <c r="R762" i="8" s="1"/>
  <c r="E130" i="1" s="1"/>
  <c r="B754" i="8"/>
  <c r="I757" i="8"/>
  <c r="I758" i="8" s="1"/>
  <c r="R754" i="8" s="1"/>
  <c r="E129" i="1" s="1"/>
  <c r="B748" i="8"/>
  <c r="I751" i="8"/>
  <c r="I752" i="8" s="1"/>
  <c r="R748" i="8" s="1"/>
  <c r="E128" i="1" s="1"/>
  <c r="B742" i="8"/>
  <c r="B736" i="8"/>
  <c r="B730" i="8"/>
  <c r="B724" i="8"/>
  <c r="B718" i="8"/>
  <c r="B712" i="8"/>
  <c r="B706" i="8"/>
  <c r="B700" i="8"/>
  <c r="B694" i="8"/>
  <c r="B688" i="8"/>
  <c r="B682" i="8"/>
  <c r="B676" i="8"/>
  <c r="B670" i="8"/>
  <c r="B664" i="8"/>
  <c r="B658" i="8"/>
  <c r="B652" i="8"/>
  <c r="B646" i="8"/>
  <c r="B640" i="8"/>
  <c r="I637" i="8"/>
  <c r="I636" i="8"/>
  <c r="B632" i="8"/>
  <c r="I629" i="8"/>
  <c r="I628" i="8"/>
  <c r="B624" i="8"/>
  <c r="B618" i="8"/>
  <c r="B612" i="8"/>
  <c r="B606" i="8"/>
  <c r="I603" i="8"/>
  <c r="I602" i="8"/>
  <c r="I601" i="8"/>
  <c r="I140" i="8" l="1"/>
  <c r="R135" i="8" s="1"/>
  <c r="E32" i="1" s="1"/>
  <c r="G32" i="1" s="1"/>
  <c r="I781" i="8"/>
  <c r="I916" i="8"/>
  <c r="G133" i="1"/>
  <c r="I745" i="8" l="1"/>
  <c r="I746" i="8" s="1"/>
  <c r="R742" i="8" s="1"/>
  <c r="E127" i="1" s="1"/>
  <c r="I739" i="8"/>
  <c r="I740" i="8" s="1"/>
  <c r="R736" i="8" s="1"/>
  <c r="I733" i="8"/>
  <c r="I734" i="8" s="1"/>
  <c r="R730" i="8" s="1"/>
  <c r="I727" i="8"/>
  <c r="I728" i="8" s="1"/>
  <c r="R724" i="8" s="1"/>
  <c r="E124" i="1" s="1"/>
  <c r="I721" i="8"/>
  <c r="I722" i="8" s="1"/>
  <c r="R718" i="8" s="1"/>
  <c r="E123" i="1" s="1"/>
  <c r="B568" i="8"/>
  <c r="I643" i="8"/>
  <c r="B580" i="8"/>
  <c r="I583" i="8"/>
  <c r="I584" i="8" s="1"/>
  <c r="R580" i="8" s="1"/>
  <c r="E100" i="1" s="1"/>
  <c r="G100" i="1" s="1"/>
  <c r="I571" i="8"/>
  <c r="I572" i="8" s="1"/>
  <c r="R568" i="8" s="1"/>
  <c r="E98" i="1" s="1"/>
  <c r="G98" i="1" s="1"/>
  <c r="B537" i="8"/>
  <c r="I540" i="8"/>
  <c r="I541" i="8" s="1"/>
  <c r="R537" i="8" s="1"/>
  <c r="E93" i="1" s="1"/>
  <c r="G93" i="1" s="1"/>
  <c r="B531" i="8"/>
  <c r="B525" i="8"/>
  <c r="I528" i="8"/>
  <c r="I529" i="8" s="1"/>
  <c r="R525" i="8" s="1"/>
  <c r="G91" i="1" s="1"/>
  <c r="B514" i="8"/>
  <c r="I517" i="8"/>
  <c r="I518" i="8" s="1"/>
  <c r="R514" i="8" s="1"/>
  <c r="E90" i="1" s="1"/>
  <c r="G90" i="1" s="1"/>
  <c r="B508" i="8"/>
  <c r="I511" i="8"/>
  <c r="I512" i="8" s="1"/>
  <c r="R508" i="8" s="1"/>
  <c r="E89" i="1" s="1"/>
  <c r="G89" i="1" s="1"/>
  <c r="B502" i="8"/>
  <c r="I505" i="8"/>
  <c r="I506" i="8" s="1"/>
  <c r="R502" i="8" s="1"/>
  <c r="E88" i="1" s="1"/>
  <c r="G88" i="1" s="1"/>
  <c r="B490" i="8"/>
  <c r="B303" i="8"/>
  <c r="I306" i="8"/>
  <c r="I307" i="8" s="1"/>
  <c r="R303" i="8" s="1"/>
  <c r="E67" i="1" s="1"/>
  <c r="G67" i="1" s="1"/>
  <c r="B296" i="8"/>
  <c r="I299" i="8"/>
  <c r="B290" i="8"/>
  <c r="B284" i="8"/>
  <c r="B283" i="8"/>
  <c r="I301" i="8" l="1"/>
  <c r="R296" i="8" s="1"/>
  <c r="E66" i="1" s="1"/>
  <c r="G66" i="1" s="1"/>
  <c r="G134" i="1"/>
  <c r="E126" i="1"/>
  <c r="G126" i="1" s="1"/>
  <c r="E125" i="1"/>
  <c r="G125" i="1" s="1"/>
  <c r="B456" i="8"/>
  <c r="I462" i="8"/>
  <c r="I461" i="8"/>
  <c r="I460" i="8"/>
  <c r="I459" i="8"/>
  <c r="I469" i="8"/>
  <c r="I471" i="8"/>
  <c r="I472" i="8"/>
  <c r="I473" i="8"/>
  <c r="I468" i="8"/>
  <c r="I388" i="8"/>
  <c r="I389" i="8"/>
  <c r="I390" i="8"/>
  <c r="I391" i="8"/>
  <c r="I392" i="8"/>
  <c r="I393" i="8"/>
  <c r="I394" i="8"/>
  <c r="I396" i="8"/>
  <c r="I397" i="8"/>
  <c r="I398" i="8"/>
  <c r="I399" i="8"/>
  <c r="I400" i="8"/>
  <c r="I387" i="8"/>
  <c r="I88" i="8"/>
  <c r="I89" i="8"/>
  <c r="D67" i="8"/>
  <c r="I67" i="8" s="1"/>
  <c r="D68" i="8"/>
  <c r="I68" i="8" s="1"/>
  <c r="M66" i="8"/>
  <c r="D66" i="8"/>
  <c r="I66" i="8" s="1"/>
  <c r="M65" i="8"/>
  <c r="D65" i="8"/>
  <c r="I65" i="8" s="1"/>
  <c r="I838" i="8"/>
  <c r="I1003" i="8"/>
  <c r="I1004" i="8" s="1"/>
  <c r="R1000" i="8" s="1"/>
  <c r="E175" i="1" s="1"/>
  <c r="G175" i="1" s="1"/>
  <c r="I997" i="8"/>
  <c r="B1000" i="8"/>
  <c r="B981" i="8"/>
  <c r="I837" i="8"/>
  <c r="I836" i="8"/>
  <c r="I835" i="8"/>
  <c r="B1027" i="8"/>
  <c r="D938" i="8"/>
  <c r="I938" i="8" s="1"/>
  <c r="D937" i="8"/>
  <c r="I937" i="8" s="1"/>
  <c r="I936" i="8"/>
  <c r="I935" i="8"/>
  <c r="I934" i="8"/>
  <c r="D933" i="8"/>
  <c r="I933" i="8" s="1"/>
  <c r="D932" i="8"/>
  <c r="I932" i="8" s="1"/>
  <c r="D931" i="8"/>
  <c r="I931" i="8" s="1"/>
  <c r="D930" i="8"/>
  <c r="I930" i="8" s="1"/>
  <c r="I929" i="8"/>
  <c r="I928" i="8"/>
  <c r="I715" i="8"/>
  <c r="I716" i="8" s="1"/>
  <c r="R712" i="8" s="1"/>
  <c r="E122" i="1" s="1"/>
  <c r="I635" i="8"/>
  <c r="I627" i="8"/>
  <c r="B123" i="8"/>
  <c r="I126" i="8"/>
  <c r="I127" i="8" s="1"/>
  <c r="R123" i="8" s="1"/>
  <c r="E30" i="1" s="1"/>
  <c r="G30" i="1" s="1"/>
  <c r="B109" i="8"/>
  <c r="I112" i="8"/>
  <c r="I113" i="8" s="1"/>
  <c r="R109" i="8" s="1"/>
  <c r="E28" i="1" s="1"/>
  <c r="G28" i="1" s="1"/>
  <c r="I76" i="8"/>
  <c r="I77" i="8" s="1"/>
  <c r="R73" i="8" s="1"/>
  <c r="E22" i="1" s="1"/>
  <c r="G22" i="1" s="1"/>
  <c r="I55" i="8"/>
  <c r="I56" i="8"/>
  <c r="I57" i="8"/>
  <c r="I58" i="8"/>
  <c r="I59" i="8"/>
  <c r="B496" i="8"/>
  <c r="I499" i="8"/>
  <c r="I500" i="8" s="1"/>
  <c r="R496" i="8" s="1"/>
  <c r="B590" i="8"/>
  <c r="I593" i="8"/>
  <c r="I594" i="8" s="1"/>
  <c r="R590" i="8" s="1"/>
  <c r="E101" i="1" s="1"/>
  <c r="G101" i="1" s="1"/>
  <c r="I709" i="8"/>
  <c r="I710" i="8" s="1"/>
  <c r="R706" i="8" s="1"/>
  <c r="E121" i="1" s="1"/>
  <c r="I703" i="8"/>
  <c r="I704" i="8" s="1"/>
  <c r="R700" i="8" s="1"/>
  <c r="E120" i="1" s="1"/>
  <c r="I697" i="8"/>
  <c r="I698" i="8" s="1"/>
  <c r="R694" i="8" s="1"/>
  <c r="I691" i="8"/>
  <c r="I692" i="8" s="1"/>
  <c r="R688" i="8" s="1"/>
  <c r="I685" i="8"/>
  <c r="I686" i="8" s="1"/>
  <c r="R682" i="8" s="1"/>
  <c r="E117" i="1" s="1"/>
  <c r="G117" i="1" s="1"/>
  <c r="I679" i="8"/>
  <c r="I680" i="8" s="1"/>
  <c r="R676" i="8" s="1"/>
  <c r="E116" i="1" s="1"/>
  <c r="I673" i="8"/>
  <c r="I674" i="8" s="1"/>
  <c r="R670" i="8" s="1"/>
  <c r="E115" i="1" s="1"/>
  <c r="G115" i="1" s="1"/>
  <c r="B28" i="6"/>
  <c r="B27" i="6"/>
  <c r="B26" i="6"/>
  <c r="B25" i="6"/>
  <c r="B24" i="6"/>
  <c r="B23" i="6"/>
  <c r="B22" i="6"/>
  <c r="B21" i="6"/>
  <c r="B20" i="6"/>
  <c r="B19" i="6"/>
  <c r="B18" i="6"/>
  <c r="B17" i="6"/>
  <c r="B13" i="6"/>
  <c r="F864" i="8"/>
  <c r="I864" i="8" s="1"/>
  <c r="B861" i="8"/>
  <c r="B860" i="8"/>
  <c r="B153" i="8"/>
  <c r="I156" i="8"/>
  <c r="I157" i="8" s="1"/>
  <c r="R153" i="8" s="1"/>
  <c r="E38" i="1" s="1"/>
  <c r="G38" i="1" s="1"/>
  <c r="G39" i="1" s="1"/>
  <c r="C15" i="6" s="1"/>
  <c r="D15" i="6" s="1"/>
  <c r="E15" i="6" s="1"/>
  <c r="I149" i="8"/>
  <c r="I150" i="8" s="1"/>
  <c r="R146" i="8" s="1"/>
  <c r="E35" i="1" s="1"/>
  <c r="G35" i="1" s="1"/>
  <c r="G36" i="1" s="1"/>
  <c r="C14" i="6" s="1"/>
  <c r="D14" i="6" s="1"/>
  <c r="E14" i="6" s="1"/>
  <c r="B146" i="8"/>
  <c r="B195" i="8"/>
  <c r="B129" i="8"/>
  <c r="I132" i="8"/>
  <c r="I133" i="8" s="1"/>
  <c r="R129" i="8" s="1"/>
  <c r="E31" i="1" s="1"/>
  <c r="G31" i="1" s="1"/>
  <c r="R968" i="8"/>
  <c r="I957" i="8"/>
  <c r="I956" i="8"/>
  <c r="I955" i="8"/>
  <c r="I949" i="8"/>
  <c r="R945" i="8" s="1"/>
  <c r="I915" i="8"/>
  <c r="I920" i="8" s="1"/>
  <c r="I906" i="8"/>
  <c r="I905" i="8"/>
  <c r="I904" i="8"/>
  <c r="I903" i="8"/>
  <c r="I902" i="8"/>
  <c r="I901" i="8"/>
  <c r="I900" i="8"/>
  <c r="I899" i="8"/>
  <c r="I898" i="8"/>
  <c r="I897" i="8"/>
  <c r="I896" i="8"/>
  <c r="I895" i="8"/>
  <c r="I885" i="8"/>
  <c r="I886" i="8" s="1"/>
  <c r="R882" i="8" s="1"/>
  <c r="I879" i="8"/>
  <c r="I878" i="8"/>
  <c r="I877" i="8"/>
  <c r="I876" i="8"/>
  <c r="I875" i="8"/>
  <c r="I874" i="8"/>
  <c r="I873" i="8"/>
  <c r="I872" i="8"/>
  <c r="I871" i="8"/>
  <c r="I857" i="8"/>
  <c r="I858" i="8" s="1"/>
  <c r="R854" i="8" s="1"/>
  <c r="E147" i="1" s="1"/>
  <c r="I844" i="8"/>
  <c r="I829" i="8"/>
  <c r="I830" i="8" s="1"/>
  <c r="R826" i="8" s="1"/>
  <c r="E143" i="1" s="1"/>
  <c r="I820" i="8"/>
  <c r="I821" i="8" s="1"/>
  <c r="R817" i="8" s="1"/>
  <c r="E140" i="1" s="1"/>
  <c r="I814" i="8"/>
  <c r="I815" i="8" s="1"/>
  <c r="I667" i="8"/>
  <c r="I668" i="8" s="1"/>
  <c r="R664" i="8" s="1"/>
  <c r="E114" i="1" s="1"/>
  <c r="G114" i="1" s="1"/>
  <c r="I661" i="8"/>
  <c r="I662" i="8" s="1"/>
  <c r="R658" i="8" s="1"/>
  <c r="E113" i="1" s="1"/>
  <c r="G113" i="1" s="1"/>
  <c r="I655" i="8"/>
  <c r="I656" i="8" s="1"/>
  <c r="R652" i="8" s="1"/>
  <c r="I649" i="8"/>
  <c r="I650" i="8" s="1"/>
  <c r="R646" i="8" s="1"/>
  <c r="E111" i="1" s="1"/>
  <c r="I644" i="8"/>
  <c r="R640" i="8" s="1"/>
  <c r="E110" i="1" s="1"/>
  <c r="I615" i="8"/>
  <c r="I616" i="8" s="1"/>
  <c r="R612" i="8" s="1"/>
  <c r="I609" i="8"/>
  <c r="I610" i="8" s="1"/>
  <c r="R606" i="8" s="1"/>
  <c r="E105" i="1" s="1"/>
  <c r="I600" i="8"/>
  <c r="I118" i="8"/>
  <c r="I119" i="8"/>
  <c r="I120" i="8"/>
  <c r="B115" i="8"/>
  <c r="I621" i="8"/>
  <c r="I622" i="8" s="1"/>
  <c r="R618" i="8" s="1"/>
  <c r="E107" i="1" s="1"/>
  <c r="B556" i="8"/>
  <c r="I577" i="8"/>
  <c r="I578" i="8" s="1"/>
  <c r="R574" i="8" s="1"/>
  <c r="E99" i="1" s="1"/>
  <c r="I565" i="8"/>
  <c r="I566" i="8" s="1"/>
  <c r="R562" i="8" s="1"/>
  <c r="I559" i="8"/>
  <c r="I560" i="8" s="1"/>
  <c r="R556" i="8" s="1"/>
  <c r="I552" i="8"/>
  <c r="I553" i="8" s="1"/>
  <c r="R549" i="8" s="1"/>
  <c r="I546" i="8"/>
  <c r="I547" i="8" s="1"/>
  <c r="R543" i="8" s="1"/>
  <c r="I534" i="8"/>
  <c r="I535" i="8" s="1"/>
  <c r="R531" i="8" s="1"/>
  <c r="E92" i="1" s="1"/>
  <c r="I445" i="8"/>
  <c r="I444" i="8"/>
  <c r="I443" i="8"/>
  <c r="I441" i="8"/>
  <c r="I440" i="8"/>
  <c r="I434" i="8"/>
  <c r="I433" i="8"/>
  <c r="I432" i="8"/>
  <c r="I431" i="8"/>
  <c r="I430" i="8"/>
  <c r="I429" i="8"/>
  <c r="I428" i="8"/>
  <c r="I426" i="8"/>
  <c r="I425" i="8"/>
  <c r="I381" i="8"/>
  <c r="I380" i="8"/>
  <c r="I379" i="8"/>
  <c r="I378" i="8"/>
  <c r="I367" i="8"/>
  <c r="I366" i="8"/>
  <c r="I365" i="8"/>
  <c r="I364" i="8"/>
  <c r="I363" i="8"/>
  <c r="I362" i="8"/>
  <c r="I361" i="8"/>
  <c r="I360" i="8"/>
  <c r="I359" i="8"/>
  <c r="I358" i="8"/>
  <c r="I357" i="8"/>
  <c r="I356" i="8"/>
  <c r="I355" i="8"/>
  <c r="I344" i="8"/>
  <c r="I343" i="8"/>
  <c r="I342" i="8"/>
  <c r="I341" i="8"/>
  <c r="I340" i="8"/>
  <c r="I339" i="8"/>
  <c r="I338" i="8"/>
  <c r="I337" i="8"/>
  <c r="I336" i="8"/>
  <c r="I335" i="8"/>
  <c r="I334" i="8"/>
  <c r="I333" i="8"/>
  <c r="I332" i="8"/>
  <c r="I293" i="8"/>
  <c r="I287" i="8"/>
  <c r="I277" i="8"/>
  <c r="I276" i="8"/>
  <c r="I275" i="8"/>
  <c r="I274" i="8"/>
  <c r="I273" i="8"/>
  <c r="I272" i="8"/>
  <c r="I271" i="8"/>
  <c r="I250" i="8"/>
  <c r="I249" i="8"/>
  <c r="I248" i="8"/>
  <c r="I247" i="8"/>
  <c r="I246" i="8"/>
  <c r="I222" i="8"/>
  <c r="I221" i="8"/>
  <c r="I220" i="8"/>
  <c r="I219" i="8"/>
  <c r="I207" i="8"/>
  <c r="I206" i="8"/>
  <c r="I192" i="8"/>
  <c r="I193" i="8" s="1"/>
  <c r="R189" i="8" s="1"/>
  <c r="E47" i="1" s="1"/>
  <c r="I186" i="8"/>
  <c r="I185" i="8"/>
  <c r="I107" i="8"/>
  <c r="I108" i="8" s="1"/>
  <c r="R104" i="8" s="1"/>
  <c r="E27" i="1" s="1"/>
  <c r="G27" i="1" s="1"/>
  <c r="I101" i="8"/>
  <c r="I102" i="8" s="1"/>
  <c r="R98" i="8" s="1"/>
  <c r="E26" i="1" s="1"/>
  <c r="G26" i="1" s="1"/>
  <c r="I95" i="8"/>
  <c r="I96" i="8" s="1"/>
  <c r="R92" i="8" s="1"/>
  <c r="E25" i="1" s="1"/>
  <c r="G25" i="1" s="1"/>
  <c r="I82" i="8"/>
  <c r="I83" i="8" s="1"/>
  <c r="R79" i="8" s="1"/>
  <c r="M49" i="8"/>
  <c r="M47" i="8"/>
  <c r="M46" i="8"/>
  <c r="M48" i="8"/>
  <c r="I49" i="8"/>
  <c r="I48" i="8"/>
  <c r="I47" i="8"/>
  <c r="I46" i="8"/>
  <c r="I40" i="8"/>
  <c r="I41" i="8" s="1"/>
  <c r="R37" i="8" s="1"/>
  <c r="I33" i="8"/>
  <c r="I27" i="8"/>
  <c r="I26" i="8"/>
  <c r="I25" i="8"/>
  <c r="I24" i="8"/>
  <c r="I18" i="8"/>
  <c r="I17" i="8"/>
  <c r="I16" i="8"/>
  <c r="I15" i="8"/>
  <c r="M879" i="8"/>
  <c r="M878" i="8"/>
  <c r="M877" i="8"/>
  <c r="M876" i="8"/>
  <c r="M875" i="8"/>
  <c r="M874" i="8"/>
  <c r="M873" i="8"/>
  <c r="M872" i="8"/>
  <c r="M871" i="8"/>
  <c r="I493" i="8"/>
  <c r="I494" i="8" s="1"/>
  <c r="R490" i="8" s="1"/>
  <c r="I199" i="8"/>
  <c r="I198" i="8"/>
  <c r="B104" i="8"/>
  <c r="B98" i="8"/>
  <c r="B92" i="8"/>
  <c r="I223" i="8" l="1"/>
  <c r="I942" i="8"/>
  <c r="I910" i="8"/>
  <c r="I373" i="8"/>
  <c r="I406" i="8"/>
  <c r="I350" i="8"/>
  <c r="I846" i="8"/>
  <c r="R841" i="8" s="1"/>
  <c r="G123" i="1"/>
  <c r="E118" i="1"/>
  <c r="G118" i="1" s="1"/>
  <c r="G130" i="1"/>
  <c r="E119" i="1"/>
  <c r="G119" i="1" s="1"/>
  <c r="I630" i="8"/>
  <c r="R624" i="8" s="1"/>
  <c r="E108" i="1" s="1"/>
  <c r="G111" i="1"/>
  <c r="E112" i="1"/>
  <c r="G112" i="1" s="1"/>
  <c r="I638" i="8"/>
  <c r="R632" i="8" s="1"/>
  <c r="E109" i="1" s="1"/>
  <c r="G109" i="1" s="1"/>
  <c r="G105" i="1"/>
  <c r="E106" i="1"/>
  <c r="G106" i="1" s="1"/>
  <c r="I604" i="8"/>
  <c r="R597" i="8" s="1"/>
  <c r="E104" i="1" s="1"/>
  <c r="G122" i="1"/>
  <c r="G131" i="1"/>
  <c r="G128" i="1"/>
  <c r="G135" i="1"/>
  <c r="G129" i="1"/>
  <c r="G116" i="1"/>
  <c r="G107" i="1"/>
  <c r="G110" i="1"/>
  <c r="E87" i="1"/>
  <c r="G87" i="1" s="1"/>
  <c r="E86" i="1"/>
  <c r="G86" i="1" s="1"/>
  <c r="I90" i="8"/>
  <c r="R85" i="8" s="1"/>
  <c r="E24" i="1" s="1"/>
  <c r="G24" i="1" s="1"/>
  <c r="I474" i="8"/>
  <c r="R465" i="8" s="1"/>
  <c r="I463" i="8"/>
  <c r="R456" i="8" s="1"/>
  <c r="E81" i="1" s="1"/>
  <c r="G81" i="1" s="1"/>
  <c r="I382" i="8"/>
  <c r="R375" i="8" s="1"/>
  <c r="I69" i="8"/>
  <c r="I839" i="8"/>
  <c r="R832" i="8" s="1"/>
  <c r="E144" i="1" s="1"/>
  <c r="G144" i="1" s="1"/>
  <c r="I998" i="8"/>
  <c r="R994" i="8" s="1"/>
  <c r="E174" i="1" s="1"/>
  <c r="G174" i="1" s="1"/>
  <c r="I60" i="8"/>
  <c r="R52" i="8" s="1"/>
  <c r="E20" i="1" s="1"/>
  <c r="G20" i="1" s="1"/>
  <c r="I880" i="8"/>
  <c r="I865" i="8"/>
  <c r="R861" i="8" s="1"/>
  <c r="E150" i="1" s="1"/>
  <c r="G150" i="1" s="1"/>
  <c r="G151" i="1" s="1"/>
  <c r="C28" i="6" s="1"/>
  <c r="J28" i="6" s="1"/>
  <c r="K28" i="6" s="1"/>
  <c r="R912" i="8"/>
  <c r="I958" i="8"/>
  <c r="R952" i="8" s="1"/>
  <c r="I121" i="8"/>
  <c r="R115" i="8" s="1"/>
  <c r="E29" i="1" s="1"/>
  <c r="G29" i="1" s="1"/>
  <c r="I435" i="8"/>
  <c r="R422" i="8" s="1"/>
  <c r="I446" i="8"/>
  <c r="R437" i="8" s="1"/>
  <c r="I208" i="8"/>
  <c r="R203" i="8" s="1"/>
  <c r="I200" i="8"/>
  <c r="R195" i="8" s="1"/>
  <c r="E48" i="1" s="1"/>
  <c r="G48" i="1" s="1"/>
  <c r="M50" i="8"/>
  <c r="I50" i="8"/>
  <c r="I251" i="8"/>
  <c r="R243" i="8" s="1"/>
  <c r="M880" i="8"/>
  <c r="G47" i="1"/>
  <c r="R925" i="8" l="1"/>
  <c r="E157" i="1" s="1"/>
  <c r="G157" i="1" s="1"/>
  <c r="R868" i="8"/>
  <c r="R43" i="8"/>
  <c r="M906" i="8" l="1"/>
  <c r="M905" i="8"/>
  <c r="M904" i="8"/>
  <c r="M903" i="8"/>
  <c r="M898" i="8"/>
  <c r="M897" i="8"/>
  <c r="M896" i="8"/>
  <c r="M359" i="8"/>
  <c r="M358" i="8"/>
  <c r="M357" i="8"/>
  <c r="M356" i="8"/>
  <c r="I325" i="8"/>
  <c r="I324" i="8"/>
  <c r="I323" i="8"/>
  <c r="I322" i="8"/>
  <c r="I321" i="8"/>
  <c r="I320" i="8"/>
  <c r="I319" i="8"/>
  <c r="I318" i="8"/>
  <c r="I317" i="8"/>
  <c r="I294" i="8"/>
  <c r="R290" i="8" s="1"/>
  <c r="E65" i="1" s="1"/>
  <c r="G65" i="1" s="1"/>
  <c r="I288" i="8"/>
  <c r="R284" i="8" s="1"/>
  <c r="E64" i="1" s="1"/>
  <c r="G64" i="1" s="1"/>
  <c r="M277" i="8"/>
  <c r="M276" i="8"/>
  <c r="M275" i="8"/>
  <c r="M274" i="8"/>
  <c r="M273" i="8"/>
  <c r="M272" i="8"/>
  <c r="M271" i="8"/>
  <c r="I270" i="8"/>
  <c r="I281" i="8" s="1"/>
  <c r="R216" i="8"/>
  <c r="I187" i="8"/>
  <c r="R182" i="8" s="1"/>
  <c r="R62" i="8"/>
  <c r="I34" i="8"/>
  <c r="R30" i="8" s="1"/>
  <c r="M27" i="8"/>
  <c r="M26" i="8"/>
  <c r="M25" i="8"/>
  <c r="M24" i="8"/>
  <c r="I28" i="8"/>
  <c r="I19" i="8"/>
  <c r="R12" i="8" s="1"/>
  <c r="I1030" i="8"/>
  <c r="I1031" i="8" s="1"/>
  <c r="R1027" i="8" s="1"/>
  <c r="E181" i="1" s="1"/>
  <c r="G181" i="1" s="1"/>
  <c r="E167" i="1"/>
  <c r="G167" i="1" s="1"/>
  <c r="E163" i="1"/>
  <c r="E160" i="1"/>
  <c r="G160" i="1" s="1"/>
  <c r="E156" i="1"/>
  <c r="G156" i="1" s="1"/>
  <c r="E154" i="1"/>
  <c r="G154" i="1" s="1"/>
  <c r="E153" i="1"/>
  <c r="G153" i="1" s="1"/>
  <c r="G147" i="1"/>
  <c r="E145" i="1"/>
  <c r="G145" i="1" s="1"/>
  <c r="G143" i="1"/>
  <c r="G68" i="1" l="1"/>
  <c r="M28" i="8"/>
  <c r="R21" i="8" s="1"/>
  <c r="M406" i="8"/>
  <c r="R384" i="8" s="1"/>
  <c r="E76" i="1" s="1"/>
  <c r="G76" i="1" s="1"/>
  <c r="D256" i="8"/>
  <c r="I256" i="8" s="1"/>
  <c r="I257" i="8" s="1"/>
  <c r="R253" i="8" s="1"/>
  <c r="E57" i="1" s="1"/>
  <c r="G57" i="1" s="1"/>
  <c r="I228" i="8"/>
  <c r="I229" i="8" s="1"/>
  <c r="M910" i="8"/>
  <c r="I326" i="8"/>
  <c r="R314" i="8" s="1"/>
  <c r="E70" i="1" s="1"/>
  <c r="G70" i="1" s="1"/>
  <c r="M281" i="8"/>
  <c r="R267" i="8" s="1"/>
  <c r="E61" i="1" s="1"/>
  <c r="G61" i="1" s="1"/>
  <c r="M373" i="8"/>
  <c r="R352" i="8" s="1"/>
  <c r="E74" i="1" s="1"/>
  <c r="G74" i="1" s="1"/>
  <c r="G148" i="1"/>
  <c r="C27" i="6" s="1"/>
  <c r="R811" i="8"/>
  <c r="G140" i="1"/>
  <c r="G127" i="1"/>
  <c r="G124" i="1"/>
  <c r="G121" i="1"/>
  <c r="G120" i="1"/>
  <c r="G108" i="1"/>
  <c r="G104" i="1"/>
  <c r="G99" i="1"/>
  <c r="E97" i="1"/>
  <c r="G97" i="1" s="1"/>
  <c r="E96" i="1"/>
  <c r="G96" i="1" s="1"/>
  <c r="E95" i="1"/>
  <c r="G95" i="1" s="1"/>
  <c r="E94" i="1"/>
  <c r="G94" i="1" s="1"/>
  <c r="G92" i="1"/>
  <c r="G102" i="1" s="1"/>
  <c r="E82" i="1"/>
  <c r="G82" i="1" s="1"/>
  <c r="E80" i="1"/>
  <c r="G80" i="1" s="1"/>
  <c r="E79" i="1"/>
  <c r="G79" i="1" s="1"/>
  <c r="E75" i="1"/>
  <c r="G75" i="1" s="1"/>
  <c r="M346" i="8"/>
  <c r="M345" i="8"/>
  <c r="M344" i="8"/>
  <c r="M343" i="8"/>
  <c r="M342" i="8"/>
  <c r="M336" i="8"/>
  <c r="M335" i="8"/>
  <c r="M334" i="8"/>
  <c r="M333" i="8"/>
  <c r="E56" i="1"/>
  <c r="G56" i="1" s="1"/>
  <c r="E52" i="1"/>
  <c r="G52" i="1" s="1"/>
  <c r="E51" i="1"/>
  <c r="G51" i="1" s="1"/>
  <c r="E46" i="1"/>
  <c r="G46" i="1" s="1"/>
  <c r="G49" i="1" s="1"/>
  <c r="C17" i="6" s="1"/>
  <c r="E23" i="1"/>
  <c r="G23" i="1" s="1"/>
  <c r="E21" i="1"/>
  <c r="G21" i="1" s="1"/>
  <c r="E19" i="1"/>
  <c r="G19" i="1" s="1"/>
  <c r="E18" i="1"/>
  <c r="G18" i="1" s="1"/>
  <c r="E17" i="1"/>
  <c r="G17" i="1" s="1"/>
  <c r="E15" i="1"/>
  <c r="F17" i="6" l="1"/>
  <c r="G17" i="6" s="1"/>
  <c r="H17" i="6"/>
  <c r="I17" i="6" s="1"/>
  <c r="D17" i="6"/>
  <c r="E17" i="6" s="1"/>
  <c r="N27" i="6"/>
  <c r="O27" i="6" s="1"/>
  <c r="R27" i="6"/>
  <c r="S27" i="6" s="1"/>
  <c r="T27" i="6"/>
  <c r="U27" i="6" s="1"/>
  <c r="P27" i="6"/>
  <c r="Q27" i="6" s="1"/>
  <c r="M350" i="8"/>
  <c r="R329" i="8" s="1"/>
  <c r="E73" i="1" s="1"/>
  <c r="G73" i="1" s="1"/>
  <c r="G77" i="1" s="1"/>
  <c r="G84" i="1"/>
  <c r="C23" i="6" s="1"/>
  <c r="E139" i="1"/>
  <c r="G139" i="1" s="1"/>
  <c r="E16" i="1"/>
  <c r="G16" i="1" s="1"/>
  <c r="C24" i="6"/>
  <c r="R225" i="8"/>
  <c r="E53" i="1" s="1"/>
  <c r="G53" i="1" s="1"/>
  <c r="G59" i="1" s="1"/>
  <c r="R892" i="8"/>
  <c r="E155" i="1" s="1"/>
  <c r="G155" i="1" s="1"/>
  <c r="G158" i="1" s="1"/>
  <c r="C29" i="6" s="1"/>
  <c r="G62" i="1"/>
  <c r="C19" i="6" s="1"/>
  <c r="R29" i="6" l="1"/>
  <c r="S29" i="6" s="1"/>
  <c r="T29" i="6"/>
  <c r="U29" i="6" s="1"/>
  <c r="N29" i="6"/>
  <c r="O29" i="6" s="1"/>
  <c r="P29" i="6"/>
  <c r="Q29" i="6" s="1"/>
  <c r="V29" i="6"/>
  <c r="W29" i="6" s="1"/>
  <c r="P24" i="6"/>
  <c r="Q24" i="6" s="1"/>
  <c r="J24" i="6"/>
  <c r="K24" i="6" s="1"/>
  <c r="R24" i="6"/>
  <c r="S24" i="6" s="1"/>
  <c r="L24" i="6"/>
  <c r="M24" i="6" s="1"/>
  <c r="T24" i="6"/>
  <c r="U24" i="6" s="1"/>
  <c r="V24" i="6"/>
  <c r="W24" i="6" s="1"/>
  <c r="N24" i="6"/>
  <c r="O24" i="6" s="1"/>
  <c r="L19" i="6"/>
  <c r="M19" i="6" s="1"/>
  <c r="J19" i="6"/>
  <c r="K19" i="6" s="1"/>
  <c r="H19" i="6"/>
  <c r="I19" i="6" s="1"/>
  <c r="V23" i="6"/>
  <c r="W23" i="6" s="1"/>
  <c r="R23" i="6"/>
  <c r="S23" i="6" s="1"/>
  <c r="T23" i="6"/>
  <c r="U23" i="6" s="1"/>
  <c r="G168" i="1"/>
  <c r="C32" i="6" s="1"/>
  <c r="R32" i="6" l="1"/>
  <c r="S32" i="6" s="1"/>
  <c r="T32" i="6"/>
  <c r="U32" i="6" s="1"/>
  <c r="G163" i="1"/>
  <c r="G165" i="1" s="1"/>
  <c r="C31" i="6" s="1"/>
  <c r="T31" i="6" s="1"/>
  <c r="U31" i="6" s="1"/>
  <c r="G15" i="1"/>
  <c r="G33" i="1" l="1"/>
  <c r="C13" i="6" s="1"/>
  <c r="C18" i="6"/>
  <c r="D13" i="6" l="1"/>
  <c r="H13" i="6" s="1"/>
  <c r="L13" i="6" s="1"/>
  <c r="R13" i="6" s="1"/>
  <c r="F18" i="6"/>
  <c r="D18" i="6"/>
  <c r="E18" i="6" s="1"/>
  <c r="J18" i="6"/>
  <c r="K18" i="6" s="1"/>
  <c r="H18" i="6"/>
  <c r="I18" i="6" s="1"/>
  <c r="G141" i="1"/>
  <c r="C26" i="6" s="1"/>
  <c r="V13" i="6" l="1"/>
  <c r="E13" i="6"/>
  <c r="I13" i="6" s="1"/>
  <c r="M13" i="6" s="1"/>
  <c r="S13" i="6" s="1"/>
  <c r="W13" i="6" s="1"/>
  <c r="R26" i="6"/>
  <c r="S26" i="6" s="1"/>
  <c r="V26" i="6"/>
  <c r="P26" i="6"/>
  <c r="Q26" i="6" s="1"/>
  <c r="T26" i="6"/>
  <c r="U26" i="6" s="1"/>
  <c r="N26" i="6"/>
  <c r="O26" i="6" s="1"/>
  <c r="D37" i="6"/>
  <c r="G18" i="6"/>
  <c r="C20" i="6"/>
  <c r="N20" i="6" l="1"/>
  <c r="O20" i="6" s="1"/>
  <c r="P20" i="6"/>
  <c r="W26" i="6"/>
  <c r="G71" i="1"/>
  <c r="C21" i="6" s="1"/>
  <c r="V21" i="6" s="1"/>
  <c r="W21" i="6" s="1"/>
  <c r="G182" i="1"/>
  <c r="G161" i="1"/>
  <c r="C30" i="6" s="1"/>
  <c r="T30" i="6" s="1"/>
  <c r="U30" i="6" s="1"/>
  <c r="C35" i="6" l="1"/>
  <c r="T35" i="6" s="1"/>
  <c r="U35" i="6" s="1"/>
  <c r="Q20" i="6"/>
  <c r="F37" i="6"/>
  <c r="V35" i="6" l="1"/>
  <c r="W35" i="6" s="1"/>
  <c r="R35" i="6"/>
  <c r="S35" i="6" s="1"/>
  <c r="D38" i="6"/>
  <c r="C22" i="6"/>
  <c r="P22" i="6" l="1"/>
  <c r="T22" i="6"/>
  <c r="N22" i="6"/>
  <c r="R22" i="6"/>
  <c r="F38" i="6"/>
  <c r="Q22" i="6" l="1"/>
  <c r="U22" i="6"/>
  <c r="O22" i="6"/>
  <c r="S22" i="6"/>
  <c r="H37" i="6"/>
  <c r="H38" i="6" l="1"/>
  <c r="R774" i="8"/>
  <c r="E132" i="1" s="1"/>
  <c r="G132" i="1" s="1"/>
  <c r="G137" i="1" s="1"/>
  <c r="C25" i="6" l="1"/>
  <c r="N25" i="6" l="1"/>
  <c r="V25" i="6"/>
  <c r="T25" i="6"/>
  <c r="J25" i="6"/>
  <c r="P25" i="6"/>
  <c r="L25" i="6"/>
  <c r="M25" i="6" s="1"/>
  <c r="R25" i="6"/>
  <c r="W25" i="6" l="1"/>
  <c r="S25" i="6"/>
  <c r="U25" i="6"/>
  <c r="Q25" i="6"/>
  <c r="P37" i="6"/>
  <c r="O25" i="6"/>
  <c r="N37" i="6"/>
  <c r="L37" i="6"/>
  <c r="K25" i="6"/>
  <c r="J37" i="6"/>
  <c r="J38" i="6" l="1"/>
  <c r="L38" i="6" s="1"/>
  <c r="N38" i="6" s="1"/>
  <c r="P38" i="6" s="1"/>
  <c r="R982" i="8"/>
  <c r="E173" i="1" s="1"/>
  <c r="G173" i="1" s="1"/>
  <c r="G179" i="1" s="1"/>
  <c r="G183" i="1" s="1"/>
  <c r="C34" i="6" l="1"/>
  <c r="T34" i="6" l="1"/>
  <c r="V34" i="6"/>
  <c r="R34" i="6"/>
  <c r="C37" i="6"/>
  <c r="W34" i="6" l="1"/>
  <c r="V37" i="6"/>
  <c r="W37" i="6" s="1"/>
  <c r="U34" i="6"/>
  <c r="T37" i="6"/>
  <c r="U37" i="6" s="1"/>
  <c r="S34" i="6"/>
  <c r="R37" i="6"/>
  <c r="E37" i="6"/>
  <c r="E38" i="6" s="1"/>
  <c r="G37" i="6"/>
  <c r="I37" i="6"/>
  <c r="M37" i="6"/>
  <c r="O37" i="6"/>
  <c r="K37" i="6"/>
  <c r="Q37" i="6"/>
  <c r="G38" i="6" l="1"/>
  <c r="I38" i="6" s="1"/>
  <c r="K38" i="6" s="1"/>
  <c r="M38" i="6" s="1"/>
  <c r="O38" i="6" s="1"/>
  <c r="Q38" i="6" s="1"/>
  <c r="S37" i="6"/>
  <c r="R38" i="6"/>
  <c r="T38" i="6" s="1"/>
  <c r="V38" i="6" s="1"/>
  <c r="S38" i="6" l="1"/>
  <c r="U38" i="6" s="1"/>
  <c r="W38" i="6" s="1"/>
</calcChain>
</file>

<file path=xl/sharedStrings.xml><?xml version="1.0" encoding="utf-8"?>
<sst xmlns="http://schemas.openxmlformats.org/spreadsheetml/2006/main" count="3060" uniqueCount="554">
  <si>
    <t>1.0</t>
  </si>
  <si>
    <t>SERVIÇOS PRELIMINARES</t>
  </si>
  <si>
    <t>4.0</t>
  </si>
  <si>
    <t>5.1</t>
  </si>
  <si>
    <t>6.0</t>
  </si>
  <si>
    <t>6.1</t>
  </si>
  <si>
    <t>8.0</t>
  </si>
  <si>
    <t>9.0</t>
  </si>
  <si>
    <t>PINTURA</t>
  </si>
  <si>
    <t>9.1</t>
  </si>
  <si>
    <t>INSTALAÇÃO HIDRO SANITÁRIA</t>
  </si>
  <si>
    <t>11.0</t>
  </si>
  <si>
    <t xml:space="preserve">INSTALAÇÃO ELÉTRICA </t>
  </si>
  <si>
    <t>11.1</t>
  </si>
  <si>
    <t>QNT</t>
  </si>
  <si>
    <t>PLANILHA ORÇAMENTÁRIA</t>
  </si>
  <si>
    <t>UND</t>
  </si>
  <si>
    <t>Ponto padrão de ventilador no teto - considerando eletroduto PVC rígido de 3/4" inclusive conexões (4.5m), fio isolado PVC de 2.5mm2 (21.6m) e caixa estampada 4x4" (1 und)</t>
  </si>
  <si>
    <t>ITEM</t>
  </si>
  <si>
    <t>DESCRIÇÃO DOS SERVIÇOS</t>
  </si>
  <si>
    <t>TOTAIS</t>
  </si>
  <si>
    <t>PARCIAIS</t>
  </si>
  <si>
    <t>TOTAL GERAL PROJETO</t>
  </si>
  <si>
    <t>200401</t>
  </si>
  <si>
    <t>ÍTEM</t>
  </si>
  <si>
    <t>ESPECIFICAÇÃO DO SERVIÇO</t>
  </si>
  <si>
    <t>VALOR  UNIT.</t>
  </si>
  <si>
    <t>VALOR TOTAL</t>
  </si>
  <si>
    <t>Emboço de argamassa de cimento, cal hidratada CH1 e areia média ou grossa lavada no traço 1:0.5:6, espessura 20 mm</t>
  </si>
  <si>
    <t>Ponto de água fria (lavatório, tanque, pia de cozinha, etc...)</t>
  </si>
  <si>
    <t>Ponto para esgoto secundário (pia, lavatório, mictório, tanque, bidê, etc...)</t>
  </si>
  <si>
    <t>Ponto padrão de luz no teto - considerando eletroduto PVC rígido de 3/4" inclusive conexões (4.5m), fio isolado PVC de 2.5mm2 (16.2m) e caixa estampada 4x4" (1 und)</t>
  </si>
  <si>
    <t>PREFEITURA MUNICIPAL DE SÃO DOMINGOS DO NORTE</t>
  </si>
  <si>
    <t xml:space="preserve">ALVENARIA </t>
  </si>
  <si>
    <t>Chapisco com argamassa de cimento e areia média ou grossa lavada no traço 1:3, espessura 5 mm</t>
  </si>
  <si>
    <t>110101</t>
  </si>
  <si>
    <t>110301</t>
  </si>
  <si>
    <t>REVESTIMENTO DE PAREDES E TETOS</t>
  </si>
  <si>
    <t>10.0</t>
  </si>
  <si>
    <t>VIDROS</t>
  </si>
  <si>
    <t>Reboco tipo paulista com argamassa de cimento, cal hidratada e areia fina lavada no traço 1:1:6 espessura de 25 mm</t>
  </si>
  <si>
    <t>Luminária p/ duas lâmpadas fluorescentes 40W, completa, c/ reator duplo-127V partida rápida e alto fator de potência, soquete antivibratório e lâmpada fluorescente 40W-127V</t>
  </si>
  <si>
    <t>Ponto padrão de interruptor para ventilador - considerando eletroduto PVC rígido de 3/4" inclusive conexões (3.3m), fio isolado PVC de 2.5mm2 (12.0m) e caixa estampada 4x2" (1 und)</t>
  </si>
  <si>
    <t>Torneira pressão cromada diâm. 1/2" para lavatório, marcas de referência Fabrimar, Deca ou Docol</t>
  </si>
  <si>
    <t>Pintura com tinta esmalte sintético, marcas de referência Suvinil, Coral ou Metalatex, inclusive selador acrílico, em paredes a três demãos</t>
  </si>
  <si>
    <t>Limpeza geral da obra</t>
  </si>
  <si>
    <t>Rod. Gether Lopes de Farias, s/nº - Bairro Emílio Callegari São Domingos do Norte - ES - CEP 29745-000</t>
  </si>
  <si>
    <t>CNPJ 36.350.312/0001-72</t>
  </si>
  <si>
    <t>080102</t>
  </si>
  <si>
    <t>SUB - TOTAL</t>
  </si>
  <si>
    <t>TOTAIS ACUMULADO</t>
  </si>
  <si>
    <t>und</t>
  </si>
  <si>
    <t>m</t>
  </si>
  <si>
    <t>Ponto padrão de tomada 2 pólos mais terra - considerando eletroduto PVC rígido de 3/4" inclusive conexões (5.0m), fio isolado PVC de 2.5mm2 (16.5m) e caixa estampada 4x2" (1 und) (PARA BOMBA DE ÁGUA)</t>
  </si>
  <si>
    <t>m²</t>
  </si>
  <si>
    <t>pt</t>
  </si>
  <si>
    <t>Telefax: (027) 3742 1219 - telefone (027) 742 1266 / 1216 / 1188</t>
  </si>
  <si>
    <t>Lixamento de parede com pintura antiga PVA para recebimento de nova camada de tinta</t>
  </si>
  <si>
    <t>Retirada de caixas/quadros elétricos</t>
  </si>
  <si>
    <t xml:space="preserve">SERVIÇOS COMPLEMENTARES </t>
  </si>
  <si>
    <t>5.0</t>
  </si>
  <si>
    <t>TETOS E FORRO</t>
  </si>
  <si>
    <t>Forro PVC branco L = 20 cm, frisado, colocado</t>
  </si>
  <si>
    <t>8.1</t>
  </si>
  <si>
    <t>8.2</t>
  </si>
  <si>
    <t>12.0</t>
  </si>
  <si>
    <t>12.1</t>
  </si>
  <si>
    <t>1.1</t>
  </si>
  <si>
    <t>1.3</t>
  </si>
  <si>
    <t>050606</t>
  </si>
  <si>
    <t>Alvenaria de blocos cerâmicos 10 furos 10x20x20cm, assentados c/argamassa de cimento, cal hidratada CH1 e areia traço 1:0,5:8, esp. das juntas 12mm e esp. das paredes s/revestimento, 10cm (bloco comprado na fábrica, posto obra)</t>
  </si>
  <si>
    <t>4.1</t>
  </si>
  <si>
    <t>2.0</t>
  </si>
  <si>
    <t>2.1</t>
  </si>
  <si>
    <t>3.0</t>
  </si>
  <si>
    <t>3.1</t>
  </si>
  <si>
    <t>7.0</t>
  </si>
  <si>
    <t>7.1</t>
  </si>
  <si>
    <t>1.7</t>
  </si>
  <si>
    <t>1.6</t>
  </si>
  <si>
    <t>Demolição de alvenaria</t>
  </si>
  <si>
    <t>m³</t>
  </si>
  <si>
    <t>Retirada de estrutura em madeira do telhado</t>
  </si>
  <si>
    <t>Remoção de forro em eucatex, sem aproveitamento do material</t>
  </si>
  <si>
    <t>FUNDAÇÃO E ESTRUTURA</t>
  </si>
  <si>
    <t>Fornecimento, preparo e aplicação de concreto magro com consumo mínimo de cimento de 250 kg/m3 (brita 1 e 2) - (5% de perdas já incluído no custo)</t>
  </si>
  <si>
    <t>Aterro para regularização do terreno em argila, inclusive adensamento manual e fornecimento do material (máximo de 100m3)</t>
  </si>
  <si>
    <t>Fornecimento, dobragem e colocação em fôrma, de armadura CA-50 A média, diâmetro de 6.3 a 10.0 mm</t>
  </si>
  <si>
    <t>kg</t>
  </si>
  <si>
    <t>Verga/contraverga reta de concreto armado 10 x 5 cm, Fck = 15 MPa, inclusive forma, armação e desforma</t>
  </si>
  <si>
    <t>Retirada de marco de madeira</t>
  </si>
  <si>
    <t>REVESTIMENTO DE PISO</t>
  </si>
  <si>
    <t>130110</t>
  </si>
  <si>
    <t>Lastro regularizado de concreto não estrutural, espessura de 8 cm</t>
  </si>
  <si>
    <t>Marco de madeira de lei tipo Paraju ou equivalente com 15x3 cm de batente, nas dimensões de 0.80 x 2.10 m</t>
  </si>
  <si>
    <t>ESQUADRIAS METALICAS</t>
  </si>
  <si>
    <t>Pintura com tinta acrílica, marcas de referência Suvinil, Coral e Metalatex, inclusive selador acrílico, em paredes e forros, a duas demãos</t>
  </si>
  <si>
    <t>1.2</t>
  </si>
  <si>
    <t>1.5</t>
  </si>
  <si>
    <t>1.9</t>
  </si>
  <si>
    <t>8.3</t>
  </si>
  <si>
    <t>10.1</t>
  </si>
  <si>
    <t>10.2</t>
  </si>
  <si>
    <t>10.3</t>
  </si>
  <si>
    <t>13.0</t>
  </si>
  <si>
    <t>13.1</t>
  </si>
  <si>
    <t>14.0</t>
  </si>
  <si>
    <t>14.1</t>
  </si>
  <si>
    <t>15.0</t>
  </si>
  <si>
    <t>15.1</t>
  </si>
  <si>
    <t>Tanque em mármore sintético com 2 bojos, inclusive válvula e sifão em PVC</t>
  </si>
  <si>
    <t>11.2</t>
  </si>
  <si>
    <t>Portão de ferro de abrir em barra chata, inclusive chumbamento</t>
  </si>
  <si>
    <t>Retirada de revestimento antigo e reboco</t>
  </si>
  <si>
    <t>190103</t>
  </si>
  <si>
    <t>Emassamento de paredes e forros, com duas demãos de massa acrílica, marcas de referência Suvinil, Coral ou Metalatex</t>
  </si>
  <si>
    <t>1.4</t>
  </si>
  <si>
    <t>1.8</t>
  </si>
  <si>
    <t>Janela de correr para vidro em alumínio anodizado cor natural, linha 25, completa, incl. puxador com tranca, alizar, caixilho e contramarco, exclusive vidro</t>
  </si>
  <si>
    <t>Porta de abrir tipo veneziana em alumínio anodizado, linha 25, completa, incl. puxador com tranca, caixilho, alizar e contramarco</t>
  </si>
  <si>
    <t>PLACAS E PAINÉIS DIVISÓRIOS</t>
  </si>
  <si>
    <t>16.0</t>
  </si>
  <si>
    <t>Remoção de telhas cerâmicas, tipo colonial, inclusive cumeeiras</t>
  </si>
  <si>
    <t>Pintura com tinta esmalte sintético, marcas de referência Suvinil, Coral ou Metalatex, inclusive fundo branco nivelador, em madeira, a duas demãos</t>
  </si>
  <si>
    <t>Pintura com tinta esmalte sintético Suvinil, Coral ou Metalatex a duas demãos, inclusive fundo anti corrosivo a uma demão, em metal</t>
  </si>
  <si>
    <t>12.2</t>
  </si>
  <si>
    <t>12.3</t>
  </si>
  <si>
    <t>Fornecimento, preparo e aplicação de concreto Fck=25 MPa (brita 1) - (5% de perdas já incluído no custo)</t>
  </si>
  <si>
    <t>m3</t>
  </si>
  <si>
    <t>Fôrma de chapa compensada resinada 12mm, levando-se em conta a utilização 3 vezes (incluido o material, corte, montagem, escoramento e desfôrma)</t>
  </si>
  <si>
    <t>Registro de gaveta bruto diam. 25mm (1")</t>
  </si>
  <si>
    <t>11.3</t>
  </si>
  <si>
    <t>MEMÓRIA DE CÁLCULO</t>
  </si>
  <si>
    <t xml:space="preserve">REFORMA </t>
  </si>
  <si>
    <t>DESCRIÇÃO</t>
  </si>
  <si>
    <t>TOTAL DO ITEM</t>
  </si>
  <si>
    <t>x</t>
  </si>
  <si>
    <t>y</t>
  </si>
  <si>
    <t>z</t>
  </si>
  <si>
    <t>w</t>
  </si>
  <si>
    <t>QUANT.</t>
  </si>
  <si>
    <t>TOTAL</t>
  </si>
  <si>
    <t>vãos à descontar</t>
  </si>
  <si>
    <t>PERIM.</t>
  </si>
  <si>
    <t>LARG.</t>
  </si>
  <si>
    <t>ALTURA</t>
  </si>
  <si>
    <t xml:space="preserve"> (%)</t>
  </si>
  <si>
    <t>COMP.</t>
  </si>
  <si>
    <t xml:space="preserve">ALT. </t>
  </si>
  <si>
    <t>INFORMAÇÕES COMPLEMENTARES</t>
  </si>
  <si>
    <t>SALA</t>
  </si>
  <si>
    <t>COZINHA</t>
  </si>
  <si>
    <t>DESPENSA</t>
  </si>
  <si>
    <t>1.10</t>
  </si>
  <si>
    <t>Ponto para esgoto primário (vaso sanitário)</t>
  </si>
  <si>
    <t>_______________________________________________</t>
  </si>
  <si>
    <t>Fernanda Ribon Rubin</t>
  </si>
  <si>
    <t>Engenheira de Produção - Civil</t>
  </si>
  <si>
    <t>CREA – ES 012649/D</t>
  </si>
  <si>
    <t>SALA DE AULA</t>
  </si>
  <si>
    <t>REFEITORIO</t>
  </si>
  <si>
    <t>PER. EXTERNO</t>
  </si>
  <si>
    <t xml:space="preserve"> </t>
  </si>
  <si>
    <t>Remoção de pintura antiga a óleo ou esmalte</t>
  </si>
  <si>
    <t>SALA DE RECURSOS</t>
  </si>
  <si>
    <t>ALVENARIA</t>
  </si>
  <si>
    <t>SALA DE AULA 01</t>
  </si>
  <si>
    <t>SALA DE AULA 02</t>
  </si>
  <si>
    <t>SALA DE AULA 03</t>
  </si>
  <si>
    <t>SALA DE PROFESSORES</t>
  </si>
  <si>
    <t>W.C. MASCULINO</t>
  </si>
  <si>
    <t>W.C. FEMININO</t>
  </si>
  <si>
    <t>TETOS E FORROS</t>
  </si>
  <si>
    <t xml:space="preserve">COZINHA </t>
  </si>
  <si>
    <t xml:space="preserve">AREA DE SERVIÇO </t>
  </si>
  <si>
    <t>CIRCULAÇÃO</t>
  </si>
  <si>
    <t>SALA DOS RECURSOS</t>
  </si>
  <si>
    <t>REVESTIMENTO DE PAREDES E FORROS</t>
  </si>
  <si>
    <t>AREA DE SERVIÇO</t>
  </si>
  <si>
    <t>SALA DOS PROFESSORES</t>
  </si>
  <si>
    <t>WC MASC.</t>
  </si>
  <si>
    <t>REVESTIMENTO DE PISOS</t>
  </si>
  <si>
    <t>ÁREA</t>
  </si>
  <si>
    <t xml:space="preserve">DESPENSA </t>
  </si>
  <si>
    <t>ÁREA DE SERVIÇO</t>
  </si>
  <si>
    <t>WC FEMIN.</t>
  </si>
  <si>
    <t>INSTALAÇÃO ELÉTRICA</t>
  </si>
  <si>
    <t>Retirada de pontos elétricos (luminárias, interruptores e tomadas)</t>
  </si>
  <si>
    <t>INSTALAÇÃO HIDRO-SANITÁRIA</t>
  </si>
  <si>
    <t>ESQUADRIAS METÁLICAS</t>
  </si>
  <si>
    <t>WC FEM.</t>
  </si>
  <si>
    <t>folha</t>
  </si>
  <si>
    <t>SERVIÇOS COMPLEMENTARES</t>
  </si>
  <si>
    <t>LIMPEZA DE OBRA</t>
  </si>
  <si>
    <t>PONTO</t>
  </si>
  <si>
    <t>Escavação manual em material de 1a. categoria, até 1.50 m de profundidade</t>
  </si>
  <si>
    <t>MOVIMENTAÇÃO DE TERRA</t>
  </si>
  <si>
    <t>SAPATAS (ESCOLA)</t>
  </si>
  <si>
    <t>BALDRAME (ESCOLA)</t>
  </si>
  <si>
    <t xml:space="preserve">ÁREA </t>
  </si>
  <si>
    <t>VIGAS (ESCOLA)</t>
  </si>
  <si>
    <t>PILARES (ESCOLA)</t>
  </si>
  <si>
    <t>Kg</t>
  </si>
  <si>
    <t>J1</t>
  </si>
  <si>
    <t>J2</t>
  </si>
  <si>
    <t>P1</t>
  </si>
  <si>
    <t>P3</t>
  </si>
  <si>
    <t>J3</t>
  </si>
  <si>
    <t>Regularização de base p/ revestimento cerâmico, com argamassa de cimento e areia no traço 1:5, espessura 3cm</t>
  </si>
  <si>
    <t>5.2</t>
  </si>
  <si>
    <t>10.4</t>
  </si>
  <si>
    <t>16.1</t>
  </si>
  <si>
    <t>17.0</t>
  </si>
  <si>
    <t>17.1</t>
  </si>
  <si>
    <t>18.0</t>
  </si>
  <si>
    <t>18.1</t>
  </si>
  <si>
    <t>19.0</t>
  </si>
  <si>
    <t>19.1</t>
  </si>
  <si>
    <t>PLACAS E PAINEIS DIVISORIOS</t>
  </si>
  <si>
    <t>PAREDES EXTERNAS</t>
  </si>
  <si>
    <t>Cerâmica retificada, acabamento brilhante, dim. 32x44cm, ref. de cor OVIEDO PURO BRANCO Biancogres/equiv. assentado com argamassa de cimento colante, inclusive rejuntamento com argamassapre-fabricada para rejunte</t>
  </si>
  <si>
    <t>Piso cerâmico 45x45cm, PEI 5, Cargo Plus Gray, marcas de referência Eliane, Cecrisa ou Portobello,assentado com argamassa de cimento colante, inclusive rejuntamento</t>
  </si>
  <si>
    <t>110302</t>
  </si>
  <si>
    <t>Reboco tipo paulista de argamassa de cimento, cal hidratada CH1 e areia lavada traço 1:0.5:6, espessura 25 mm</t>
  </si>
  <si>
    <t>Retirada de aparelhos sanitários</t>
  </si>
  <si>
    <t>Retirada de bancada de pia</t>
  </si>
  <si>
    <t>Retirada de tanque de cimento</t>
  </si>
  <si>
    <t>Retirada de torneiras e registros</t>
  </si>
  <si>
    <t>1.11</t>
  </si>
  <si>
    <t>1.12</t>
  </si>
  <si>
    <t>1.13</t>
  </si>
  <si>
    <t>1.14</t>
  </si>
  <si>
    <t>Apiloamento do fundo de vala com maço de 30 a 60kg</t>
  </si>
  <si>
    <t>AMPLIAÇÃO DA ESCOLA</t>
  </si>
  <si>
    <t>ESCOLA</t>
  </si>
  <si>
    <t>Ponto padrão de interruptor de 1 tecla simples e 1 tomada dois pólos mais terra 10A/250V - considerando eletroduto PVC rígido de 3/4" inclusive conexões (4.5m), fio isolado PVC de 2.5mm2 (19.4m) e caixa estampada 4x2" (1 und)</t>
  </si>
  <si>
    <t>Tubo PVC rígido para esgoto no diâmetro de 100mm incluindo escavação e aterro com areia</t>
  </si>
  <si>
    <t>Retirada de portas e janelas de madeira, inclusive batentes</t>
  </si>
  <si>
    <t>1.15</t>
  </si>
  <si>
    <t xml:space="preserve">Fornecimento, preparo e aplicação de concreto magro com consumo mínimo de cimento de 250 kg/m3 (brita 1 e 2) - (5% de perdas já incluído no custo) </t>
  </si>
  <si>
    <t>ÁREA CONSTRUIDA ESCOLA</t>
  </si>
  <si>
    <t>Retirada de caixa d'água de fibrocimento, inclusive tubulação de ligação</t>
  </si>
  <si>
    <t>Raspagem e limpeza do terreno (manual)</t>
  </si>
  <si>
    <t>Locação de obra com gabarito de madeira</t>
  </si>
  <si>
    <t>IMPERMEABILIZAÇÃO CALHAS, LAJES DESCOBERTAS, BALDRAMES, PAREDES E JARDINEIRAS</t>
  </si>
  <si>
    <t>Pintura impermeabilizante com igolflex ou equivalente a 3 demãos</t>
  </si>
  <si>
    <t>Rodapé de cerâmica PEI-3, assentado com argamassa de cimento cola h = 7.0 cm, inclusive rejuntamento</t>
  </si>
  <si>
    <t>PER.</t>
  </si>
  <si>
    <t>PORTA DE 0,8X2,10</t>
  </si>
  <si>
    <t>FATOR</t>
  </si>
  <si>
    <t>CIRCUNF.</t>
  </si>
  <si>
    <t>1.16</t>
  </si>
  <si>
    <t>1.17</t>
  </si>
  <si>
    <t>1.18</t>
  </si>
  <si>
    <t>PROJETO: "E.U.M" SÃO FRANCISQUINHO</t>
  </si>
  <si>
    <t>MÊS 01</t>
  </si>
  <si>
    <t>V. MENSAL</t>
  </si>
  <si>
    <t>PORC.</t>
  </si>
  <si>
    <t>MÊS 06</t>
  </si>
  <si>
    <t>MÊS 05</t>
  </si>
  <si>
    <t>MÊS 04</t>
  </si>
  <si>
    <t>MÊS 03</t>
  </si>
  <si>
    <t>MÊS 02</t>
  </si>
  <si>
    <t>Lavatório de louça branca com coluna, marcas de referência Deca, Celite ou Ideal Standard, inclusive sifão, válvula e engates cromados, exclusive torneira.</t>
  </si>
  <si>
    <t>Saboneteira de louça branca, 15x15cm, marcas de referência Deca, Celite ou Ideal Standard.</t>
  </si>
  <si>
    <t>Papeleira de louça branca, 15x15cm, marcas de referência Deca, Celite ou Ideal Standard.</t>
  </si>
  <si>
    <t>Vaso sanitário padrão popular completo com acessórios para ligação, marcas de referência Deca, Celite ou Ideal Standard, inclusive assento plástico</t>
  </si>
  <si>
    <t>Ventilador de teto base madeira sem alojamento para luminária, ref. Tron ou equivalente, com comando de interruptor simples, sem dimer para regulagem de velocidade</t>
  </si>
  <si>
    <t>BDI 30,90%</t>
  </si>
  <si>
    <t>LS 128,33%</t>
  </si>
  <si>
    <t>Prateleiras em granito cinza andorinha, esp. 2cm</t>
  </si>
  <si>
    <t>VIDROS PARA ESQUADRIAS</t>
  </si>
  <si>
    <t>TRATAMENTO, CONSERVAÇÃO E LIMPEZA</t>
  </si>
  <si>
    <t>DEMOLIÇÕES E RETIRADAS</t>
  </si>
  <si>
    <t>Adaptador de PVC soldável com flanges livres para caixa d'água, diâmetro 25mm (3/4")</t>
  </si>
  <si>
    <t>Torneira de bóia de PVC, diâm. 1" (25mm)</t>
  </si>
  <si>
    <t>Reservatório de polietileno de 3000 litros, inclusive peça de apoio de 6x16 cm, exclusive flanges e torneira de bóia</t>
  </si>
  <si>
    <t>PAVIMENTAÇÃO</t>
  </si>
  <si>
    <t>200209</t>
  </si>
  <si>
    <t>Passeio de cimentado camurçado com argamassa de cimento e areia no traço 1:3 esp. 1.5cm, e lastro de concreto com 8cm de espessura, inclusive preparo de caixa</t>
  </si>
  <si>
    <t>20.0</t>
  </si>
  <si>
    <t>20.1</t>
  </si>
  <si>
    <t>Grade de ferro em barra chata, inclusive chumbamento</t>
  </si>
  <si>
    <t>12.4</t>
  </si>
  <si>
    <t>210301</t>
  </si>
  <si>
    <t>Guarda corpo de tubo de ferro galvanizado, diâm. 3" e 2", h=0.8 m inclusive pintura a óleo ou esmalte</t>
  </si>
  <si>
    <t>210302</t>
  </si>
  <si>
    <t>Corrimão de tubo de ferro galvanizado diâmetro 3" com chumbadores a cada 1.50m, inclusive pintura a óleo ou esmalte</t>
  </si>
  <si>
    <t>DIVERSOS INTERNOS</t>
  </si>
  <si>
    <t>Retirada de esquadrias metálicas</t>
  </si>
  <si>
    <t>GRADE NA FACHADA</t>
  </si>
  <si>
    <t>010208</t>
  </si>
  <si>
    <t>010246</t>
  </si>
  <si>
    <t>010271</t>
  </si>
  <si>
    <t>010240</t>
  </si>
  <si>
    <t>010218</t>
  </si>
  <si>
    <t>010318</t>
  </si>
  <si>
    <t>010209</t>
  </si>
  <si>
    <t>010326</t>
  </si>
  <si>
    <t>010255</t>
  </si>
  <si>
    <t>010327</t>
  </si>
  <si>
    <t>010223</t>
  </si>
  <si>
    <t>010225</t>
  </si>
  <si>
    <t>010226</t>
  </si>
  <si>
    <t>010323</t>
  </si>
  <si>
    <t>010214</t>
  </si>
  <si>
    <t>010215</t>
  </si>
  <si>
    <t>010227</t>
  </si>
  <si>
    <t>Banheiros</t>
  </si>
  <si>
    <t>Cozinha</t>
  </si>
  <si>
    <t>Corredor</t>
  </si>
  <si>
    <t>Sala dos professores</t>
  </si>
  <si>
    <t>PORTA DE 0,6X2,10</t>
  </si>
  <si>
    <t>Pia cozinha</t>
  </si>
  <si>
    <t>Grade do refeitório existente</t>
  </si>
  <si>
    <t>SALA DE AULA 01 FECHAMENTO VÃO JANELA</t>
  </si>
  <si>
    <t>8.4</t>
  </si>
  <si>
    <t>130202</t>
  </si>
  <si>
    <t>Piso cimentado liso com 1.5 cm de espessura, de argamassa de cimento e areia no traço 1:3 e juntas plásticas em quadros de 1 m</t>
  </si>
  <si>
    <t>SALA DE AULA 2</t>
  </si>
  <si>
    <t>SALA DE AULA 3</t>
  </si>
  <si>
    <t>COBERTURA</t>
  </si>
  <si>
    <t>Estrutura metalica em tesouras ou trelicas, vao livre de 20m, fornecimento e montagem, nao sendo considerados os fechamentos metalicos, as colunas, os servicos gerais em alvenaria e concreto, as telhas de cobertura e a pintura de acabamento</t>
  </si>
  <si>
    <t>Trama de aço composta por terças para telhados de até 2 águas para telha ondulada de fibrocimento, metálica, plástica ou termoacústica, inclusive uso transporte vertical</t>
  </si>
  <si>
    <t>Telha em aço galvanizado trapezoidal 40, e=0.50mm, pintura cor branca nas duas faces, inclusive acessório de fixação, ref. Stanto André, Eternit, Metform ou equivalente</t>
  </si>
  <si>
    <t>090220</t>
  </si>
  <si>
    <t>Pintura de superfície metálica com uma demão de primer Epoxi e duas demãos de tinta à base de Epoxi</t>
  </si>
  <si>
    <t>5.3</t>
  </si>
  <si>
    <t>Quadro de distribuição de energia, de embutir, com 18 divisões modulares, com barramento</t>
  </si>
  <si>
    <t>Mini-Disjuntor monopolar 16 A, curva C - 5KA 220/127VCA (NBR IEC 60947-2), Ref. Siemens, GE, Schneider ou equivalente</t>
  </si>
  <si>
    <t>Disjuntor DR bipolar 20A, corrente nominal 30 mA</t>
  </si>
  <si>
    <t>Dispositivo de proteção contra surto (DPS) bipolar, tensão nominal máxima 275VCA, corente de surto máxima 40KA.</t>
  </si>
  <si>
    <t>Mini-Disjuntor bipolar 70 A, curva C - 5KA 220/127VCA (NBR IEC 60947-2), Ref. Siemens, GE, Schneider ou equivalente</t>
  </si>
  <si>
    <t>Aterramento com haste terra 5/8" x 2.40, cabo de cobre nu 6mm2, inclusive caixa de concreto 30 x 30 cm</t>
  </si>
  <si>
    <t>Fio ou cabo de cobre termoplástico, com isolamento para 750V, seção de 10.0 mm2</t>
  </si>
  <si>
    <t>Ponto padrão de luz na parede - considerando eletroduto PVC rígido de 3/4" inclusive conexões (4.5m), fio isolado PVC de 2.5mm2 (16.2m) e caixa estampada 4x4" (1 und)</t>
  </si>
  <si>
    <t>Arandela com lâmpada incandescente de 100W</t>
  </si>
  <si>
    <t>Padrão de entrada ao quadro</t>
  </si>
  <si>
    <t>Ponto padrão de tomada 2 pólos mais terra - considerando eletroduto PVC rígido de 3/4" inclusive conexões (5.0m), fio isolado PVC de 2.5mm2 (16.5m) e caixa estampada 4x2"</t>
  </si>
  <si>
    <t>10.19</t>
  </si>
  <si>
    <t>Ponto de torneira de jardim (para praças)</t>
  </si>
  <si>
    <t>Ponto de válvula de descarga, inclusive válvula (sem acabamento)</t>
  </si>
  <si>
    <t>Ponto para caixa sifonada, inclusive caixa sifonada pvc 150x150x50mm com grelha em aço inox</t>
  </si>
  <si>
    <t>Tubo PVC rígido para esgoto no diâmetro de 75mm incluindo escavação e aterro com areia</t>
  </si>
  <si>
    <t>Cuba de aço inox n° 1(dim.460x300x150)mm, marcas de referência Franke, Strake, tramontina, inclusive válvula de metal 31/2" e sifão cromado 1 x 1/2", excl. torneira</t>
  </si>
  <si>
    <t>Bancada de granito com espessura de 2 cm</t>
  </si>
  <si>
    <t>Refeitório</t>
  </si>
  <si>
    <t>M</t>
  </si>
  <si>
    <t>Torneira para jardim de 3/4" marcas de referência Fabrimar, Deca ou Docol</t>
  </si>
  <si>
    <t>Torneira pressão cromada, diam. 1/2" para tanque, marcas de referência Fabrimar, Deca ou Docol</t>
  </si>
  <si>
    <t>Torneira pressão cromada diam. 1/2" para pia, marcas de referência Fabrimar, Deca ou Doco</t>
  </si>
  <si>
    <t>M²</t>
  </si>
  <si>
    <t>Canopla para válvula de descarga, marcas de referência Fabrimar, Deca ou Docol</t>
  </si>
  <si>
    <t>Caixas de inspeção de alv. blocos concreto 9x19x39cm, dim, 60x60cm e Hmáx = 1m, com tampa de conc. esp. 5cm, lastro de conc. esp. 10cm, revest intern. c/ chapisco e reboco impermeabilizado, incl. escavação, reaterro e enchimento</t>
  </si>
  <si>
    <t>Tubo de PVC rígido soldável marrom, diâm. 25mm (3/4"), inclusive conexões</t>
  </si>
  <si>
    <t>Tubo de PVC rígido soldável marrom, diâm. 32mm (1"), inclusive conexões</t>
  </si>
  <si>
    <t>Tubo de PVC rígido soldável marrom, diâm. 50mm (11/2"), inclusive conexões</t>
  </si>
  <si>
    <t>Lavatótio</t>
  </si>
  <si>
    <t>Tanque A. Serviço</t>
  </si>
  <si>
    <t>Ducha Higiênica</t>
  </si>
  <si>
    <t>Registro de gaveta bruto diam. 32mm (11/4")</t>
  </si>
  <si>
    <t>Registro de gaveta com canopla cromada diam. 25mm (1"), marcas de referência Fabrimar, Deca ou Docol</t>
  </si>
  <si>
    <t>Banheiros lavatórios</t>
  </si>
  <si>
    <t>A. Serviço</t>
  </si>
  <si>
    <t>Rede coletora</t>
  </si>
  <si>
    <t>Alimentação e distribuição</t>
  </si>
  <si>
    <t>Extravasor</t>
  </si>
  <si>
    <t>Distribuição</t>
  </si>
  <si>
    <t>Adaptador de PVC soldável com flanges livres para caixa d'água, diâmetro 40mm (1 1/4")</t>
  </si>
  <si>
    <t>Adaptador de PVC soldável com flanges livres para caixa d'água, diâmetro 50mm (1 1/2")</t>
  </si>
  <si>
    <t>Entrada e distribuição</t>
  </si>
  <si>
    <t>Saída (limpeza)</t>
  </si>
  <si>
    <t>Lavatórios banheiros</t>
  </si>
  <si>
    <t>Banheiros e Cozinha</t>
  </si>
  <si>
    <t>Ducha manual Acqua jet , linha Aquarius, com registro ref.C 2195, marcas de referência Fabrimar, Deca ou Docol</t>
  </si>
  <si>
    <t>ESQUADRIAS DE MADEIRA</t>
  </si>
  <si>
    <t>060103</t>
  </si>
  <si>
    <t>061303</t>
  </si>
  <si>
    <t>Porta em madeira de lei tipo angelim pedra ou equiv.c/enchimento em madeira 1a.qualidade esp. 30mm p/ pintura, inclusive alizares, dobradiças e fechadura externa em latão cromado LaFonte ou equiv., exclusive marco, nas dim.: 0.80 x 2.10 m</t>
  </si>
  <si>
    <t>Cozinha pia</t>
  </si>
  <si>
    <t>071104</t>
  </si>
  <si>
    <t>071105</t>
  </si>
  <si>
    <t>071701</t>
  </si>
  <si>
    <t>071704</t>
  </si>
  <si>
    <t>Báscula para vidro em alumínio anodizado cor natural, linha 25, completa, com tranca, caixilho, alizar e contramarco, exclusive vidro</t>
  </si>
  <si>
    <t>071702</t>
  </si>
  <si>
    <t>12.5</t>
  </si>
  <si>
    <t>Vigas baldrame</t>
  </si>
  <si>
    <t>Portão Entrada</t>
  </si>
  <si>
    <t>Grade fixa entrada</t>
  </si>
  <si>
    <t>Grades janelas J1</t>
  </si>
  <si>
    <t>Grades janelas J2</t>
  </si>
  <si>
    <t>Grades janelas J3</t>
  </si>
  <si>
    <t>Bancada do lado da pia</t>
  </si>
  <si>
    <t>Bancada de baixo do passa prato</t>
  </si>
  <si>
    <t>Bancada do passa prato</t>
  </si>
  <si>
    <t>Vidro plano transparente liso com 4 mm de espessura</t>
  </si>
  <si>
    <t>Janela J1</t>
  </si>
  <si>
    <t>Janela J2</t>
  </si>
  <si>
    <t>Báscula J3</t>
  </si>
  <si>
    <t>Espelho para banheiros espessura 4 mm, incluindo chapa compensada 10 mm, moldura de alumínio em perfil L 3/4", fixado com parafusos cromados</t>
  </si>
  <si>
    <t>Divisória de granito com 3 cm de espessura, assentada com argamassa de cimento e areia no traço 1:3, na cor cinza</t>
  </si>
  <si>
    <t>050205</t>
  </si>
  <si>
    <t>010219</t>
  </si>
  <si>
    <t>Demolição manual de concreto armado</t>
  </si>
  <si>
    <t>Prateleira concreto</t>
  </si>
  <si>
    <t>M³</t>
  </si>
  <si>
    <t>010402</t>
  </si>
  <si>
    <t>010501</t>
  </si>
  <si>
    <t>030101</t>
  </si>
  <si>
    <t>030208</t>
  </si>
  <si>
    <t>030119</t>
  </si>
  <si>
    <t>040231</t>
  </si>
  <si>
    <t>040237</t>
  </si>
  <si>
    <t>040243</t>
  </si>
  <si>
    <t>050301</t>
  </si>
  <si>
    <t>040238</t>
  </si>
  <si>
    <t>040601</t>
  </si>
  <si>
    <t>Corredor para instalação Caixas d'águas</t>
  </si>
  <si>
    <t>LAJE CORREDOR</t>
  </si>
  <si>
    <t>080201</t>
  </si>
  <si>
    <t>FECHAMENTO TELHADO FRENTE</t>
  </si>
  <si>
    <t>FECHAMENTO TELHADO LATERAL</t>
  </si>
  <si>
    <t>FECHAMENTO TELHADO FUNDO</t>
  </si>
  <si>
    <t>ÁREA CONF. PROJETO</t>
  </si>
  <si>
    <t>CUMEEIRS</t>
  </si>
  <si>
    <t>210316</t>
  </si>
  <si>
    <t>Acesso as caixas d'água</t>
  </si>
  <si>
    <t>Piso cerâmico 45x45cm, PEI 5, Cargo Plus Gray, marcas de referência Eliane, Cecrisa ou Portobello, assentado com argamassa de cimento colante, inclusive rejuntamento</t>
  </si>
  <si>
    <t>PORTAS EM MADEIRA</t>
  </si>
  <si>
    <t>14.2</t>
  </si>
  <si>
    <t>19.2</t>
  </si>
  <si>
    <t>LAJE WC FEM</t>
  </si>
  <si>
    <t>LAJE WC MASC</t>
  </si>
  <si>
    <t>LAJE WC MASC.</t>
  </si>
  <si>
    <t>LAJE WC FEM.</t>
  </si>
  <si>
    <t>Quadro branco para pincel em laminado melamínico brilhante, dim. 3.00 x 1.50 m, inclusive requadro de alumínio anodizado natural largura de 3cm</t>
  </si>
  <si>
    <t>SALAS DE AULAS</t>
  </si>
  <si>
    <t>SALAS DE RECURSOS</t>
  </si>
  <si>
    <t>210109</t>
  </si>
  <si>
    <t>Soleira de granito esp. 2 cm e largura de 15 cm</t>
  </si>
  <si>
    <t>130308</t>
  </si>
  <si>
    <t>Despensa</t>
  </si>
  <si>
    <t>Á. De Serviço</t>
  </si>
  <si>
    <t>Sala dos Professores</t>
  </si>
  <si>
    <r>
      <rPr>
        <b/>
        <u/>
        <sz val="9"/>
        <rFont val="Arial Narrow"/>
        <family val="2"/>
      </rPr>
      <t>PROJETO:</t>
    </r>
    <r>
      <rPr>
        <sz val="9"/>
        <rFont val="Arial Narrow"/>
        <family val="2"/>
      </rPr>
      <t xml:space="preserve"> E.U.M. SÃO FRANCISCO</t>
    </r>
  </si>
  <si>
    <t>72112 (SINAPI)</t>
  </si>
  <si>
    <t>92580 (SINAPI)</t>
  </si>
  <si>
    <t>Fornecimento, dobragem e colocação em fôrma, de armadura CA-60 B fina, diâmetro de 4.0 a 7.0mm</t>
  </si>
  <si>
    <t>040246</t>
  </si>
  <si>
    <t>Fornecimento, dobragem e colocação em fôrma, de armadura CA-50 A grossa diâmetro de 12.5 a 25.0 mm (1/2 a 1")</t>
  </si>
  <si>
    <t>040245</t>
  </si>
  <si>
    <t>Alçapão de visita ao barrilete de chapa de madeira de lei medindo 60x60cm, inclusive dobradiça, marco, alizar e fechadura, emassamento e pintura</t>
  </si>
  <si>
    <t>Quadro mural de azulejo extra 15 x 15 cm e moldura de madeira de lei de 7.0 x 2.5 cm nas dimensões de 2.09 x 1.04 m</t>
  </si>
  <si>
    <t>MÊS 07</t>
  </si>
  <si>
    <t>MÊS 08</t>
  </si>
  <si>
    <t>MÊS 09</t>
  </si>
  <si>
    <t>MÊS 10</t>
  </si>
  <si>
    <r>
      <t xml:space="preserve">
</t>
    </r>
    <r>
      <rPr>
        <b/>
        <sz val="8"/>
        <rFont val="Arial Narrow"/>
        <family val="2"/>
      </rPr>
      <t xml:space="preserve">PREFEITURA MUNICIPAL DE SÃO DOMINGOS DO NORTE
Rod. Gether Lopes de Farias, s/nº - Bairro Emílio Callegari São Domingos do Norte - ES - CEP 29745-000
Telefax: (027) 742 1219 - telefone (027) 742 1266 / 1216 / 1188
CNPJ 36.350.312/0001-72
</t>
    </r>
    <r>
      <rPr>
        <b/>
        <sz val="16"/>
        <rFont val="Arial Narrow"/>
        <family val="2"/>
      </rPr>
      <t>CRONOGRAMA FISICO - FINANCEIRO</t>
    </r>
    <r>
      <rPr>
        <b/>
        <sz val="8"/>
        <rFont val="Arial Narrow"/>
        <family val="2"/>
      </rPr>
      <t xml:space="preserve">
</t>
    </r>
  </si>
  <si>
    <t>LIMPEZA DO TERRENO</t>
  </si>
  <si>
    <t>LOCAÇÃO</t>
  </si>
  <si>
    <t>INSTALAÇÃO CANTEIRO DE OBRAS</t>
  </si>
  <si>
    <t>020305</t>
  </si>
  <si>
    <t>Placa de obra nas dimensões de 2.0 x 4.0 m, padrão IOPES</t>
  </si>
  <si>
    <t>4.2</t>
  </si>
  <si>
    <t>4.3</t>
  </si>
  <si>
    <t>ms</t>
  </si>
  <si>
    <t>1002</t>
  </si>
  <si>
    <t>Tapume de chapa de madeira compensada, E= 6mm, com pintura a cal reaproveitamento 2x</t>
  </si>
  <si>
    <t>COD.</t>
  </si>
  <si>
    <t>6.2</t>
  </si>
  <si>
    <t>6.3</t>
  </si>
  <si>
    <t>6.4</t>
  </si>
  <si>
    <t>6.5</t>
  </si>
  <si>
    <t>6.6</t>
  </si>
  <si>
    <t>6.7</t>
  </si>
  <si>
    <t>6.8</t>
  </si>
  <si>
    <t>11.4</t>
  </si>
  <si>
    <t>11.5</t>
  </si>
  <si>
    <t>12.6</t>
  </si>
  <si>
    <t>12.7</t>
  </si>
  <si>
    <t>12.8</t>
  </si>
  <si>
    <t>12.9</t>
  </si>
  <si>
    <t>12.10</t>
  </si>
  <si>
    <t>12.11</t>
  </si>
  <si>
    <t>12.12</t>
  </si>
  <si>
    <t>12.13</t>
  </si>
  <si>
    <t>12.14</t>
  </si>
  <si>
    <t>12.15</t>
  </si>
  <si>
    <t>12.16</t>
  </si>
  <si>
    <t>13.2</t>
  </si>
  <si>
    <t>13.3</t>
  </si>
  <si>
    <t>13.4</t>
  </si>
  <si>
    <t>13.5</t>
  </si>
  <si>
    <t>13.6</t>
  </si>
  <si>
    <t>13.7</t>
  </si>
  <si>
    <t>13.8</t>
  </si>
  <si>
    <t>13.9</t>
  </si>
  <si>
    <t>13.10</t>
  </si>
  <si>
    <t>13.11</t>
  </si>
  <si>
    <t>13.12</t>
  </si>
  <si>
    <t>13.13</t>
  </si>
  <si>
    <t>13.14</t>
  </si>
  <si>
    <t>13.15</t>
  </si>
  <si>
    <t>13.16</t>
  </si>
  <si>
    <t>13.17</t>
  </si>
  <si>
    <t>13.18</t>
  </si>
  <si>
    <t>13.19</t>
  </si>
  <si>
    <t>13.20</t>
  </si>
  <si>
    <t>13.21</t>
  </si>
  <si>
    <t>13.22</t>
  </si>
  <si>
    <t>13.23</t>
  </si>
  <si>
    <t>13.24</t>
  </si>
  <si>
    <t>13.25</t>
  </si>
  <si>
    <t>13.26</t>
  </si>
  <si>
    <t>13.27</t>
  </si>
  <si>
    <t>13.28</t>
  </si>
  <si>
    <t>13.29</t>
  </si>
  <si>
    <t>13.30</t>
  </si>
  <si>
    <t>13.31</t>
  </si>
  <si>
    <t>13.32</t>
  </si>
  <si>
    <t>13.33</t>
  </si>
  <si>
    <t>15.2</t>
  </si>
  <si>
    <t>15.3</t>
  </si>
  <si>
    <t>15.4</t>
  </si>
  <si>
    <t>15.5</t>
  </si>
  <si>
    <t>17.2</t>
  </si>
  <si>
    <t>17.3</t>
  </si>
  <si>
    <t>17.4</t>
  </si>
  <si>
    <t>17.5</t>
  </si>
  <si>
    <t>21.1</t>
  </si>
  <si>
    <t>22.1</t>
  </si>
  <si>
    <t>22.2</t>
  </si>
  <si>
    <t>22.3</t>
  </si>
  <si>
    <t>22.4</t>
  </si>
  <si>
    <t>22.5</t>
  </si>
  <si>
    <t>22.6</t>
  </si>
  <si>
    <t>23.1</t>
  </si>
  <si>
    <t>Frente Escola</t>
  </si>
  <si>
    <t>21.0</t>
  </si>
  <si>
    <t>22.0</t>
  </si>
  <si>
    <t>23.0</t>
  </si>
  <si>
    <t>Barracão para almoxarifado área de 10.90m2, de chapa de compensado de 12mm e pontalete 8x8cm, piso cimentado e cobertura de telhas de fibrocimento de 6mm, incl. ponto de luz, conf. projeto (1 utilização)</t>
  </si>
  <si>
    <t>020702</t>
  </si>
  <si>
    <t>CORRIGIDO APENAS CÓDIGO</t>
  </si>
  <si>
    <t>210113</t>
  </si>
  <si>
    <t>CORRIGIDO APENAS VALOR UNIT.</t>
  </si>
  <si>
    <t>REF. CUSTOS: IOPES 11/2017</t>
  </si>
  <si>
    <t>REF. CUSTOS: SINAPI 12/2017</t>
  </si>
  <si>
    <t>74220/001
SINAPI</t>
  </si>
  <si>
    <t>Aterro manual para regularização do terreno em argila, inclusive adensamento manual e fornecimento do material (máximo de 100m3)</t>
  </si>
  <si>
    <t>Laje pré-fabricada treliçada para forro simples revestido, vão até 3.5m, capeamento 2cm, esp. 10cm, Fck =150Kg/cm2</t>
  </si>
  <si>
    <t>_________________________________________</t>
  </si>
  <si>
    <t>FERNANDA RIBON RUBIN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</si>
</sst>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7">
    <numFmt numFmtId="44" formatCode="_-&quot;R$&quot;\ * #,##0.00_-;\-&quot;R$&quot;\ * #,##0.00_-;_-&quot;R$&quot;\ * &quot;-&quot;??_-;_-@_-"/>
    <numFmt numFmtId="43" formatCode="_-* #,##0.00_-;\-* #,##0.00_-;_-* &quot;-&quot;??_-;_-@_-"/>
    <numFmt numFmtId="164" formatCode="_(* #,##0.00_);_(* \(#,##0.00\);_(* &quot;-&quot;??_);_(@_)"/>
    <numFmt numFmtId="165" formatCode="_(&quot;R$&quot;\ * #,##0.00_);_(&quot;R$&quot;\ * \(#,##0.00\);_(&quot;R$&quot;\ * &quot;-&quot;??_);_(@_)"/>
    <numFmt numFmtId="166" formatCode="00"/>
    <numFmt numFmtId="167" formatCode="&quot;R$&quot;\ #,##0.00"/>
    <numFmt numFmtId="168" formatCode="_-* #,##0.00\ _E_s_c_._-;\-* #,##0.00\ _E_s_c_._-;_-* &quot;-&quot;??\ _E_s_c_._-;_-@_-"/>
  </numFmts>
  <fonts count="26" x14ac:knownFonts="1">
    <font>
      <sz val="10"/>
      <name val="Arial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0"/>
      <name val="Arial"/>
      <family val="2"/>
    </font>
    <font>
      <sz val="8"/>
      <name val="Arial"/>
      <family val="2"/>
    </font>
    <font>
      <sz val="10"/>
      <name val="Arial"/>
      <family val="2"/>
    </font>
    <font>
      <sz val="11"/>
      <color indexed="8"/>
      <name val="Calibri"/>
      <family val="2"/>
    </font>
    <font>
      <b/>
      <sz val="20"/>
      <name val="Arial Narrow"/>
      <family val="2"/>
    </font>
    <font>
      <sz val="10"/>
      <name val="Arial Narrow"/>
      <family val="2"/>
    </font>
    <font>
      <b/>
      <sz val="14"/>
      <name val="Arial Narrow"/>
      <family val="2"/>
    </font>
    <font>
      <b/>
      <sz val="10"/>
      <name val="Arial Narrow"/>
      <family val="2"/>
    </font>
    <font>
      <b/>
      <sz val="9"/>
      <name val="Arial Narrow"/>
      <family val="2"/>
    </font>
    <font>
      <sz val="9"/>
      <name val="Arial Narrow"/>
      <family val="2"/>
    </font>
    <font>
      <b/>
      <sz val="12"/>
      <name val="Arial Narrow"/>
      <family val="2"/>
    </font>
    <font>
      <sz val="14"/>
      <name val="Arial Narrow"/>
      <family val="2"/>
    </font>
    <font>
      <sz val="5"/>
      <name val="Arial Narrow"/>
      <family val="2"/>
    </font>
    <font>
      <b/>
      <u/>
      <sz val="9"/>
      <name val="Arial Narrow"/>
      <family val="2"/>
    </font>
    <font>
      <b/>
      <sz val="7"/>
      <name val="Arial Narrow"/>
      <family val="2"/>
    </font>
    <font>
      <b/>
      <i/>
      <sz val="8"/>
      <name val="Arial Narrow"/>
      <family val="2"/>
    </font>
    <font>
      <b/>
      <sz val="8"/>
      <name val="Arial Narrow"/>
      <family val="2"/>
    </font>
    <font>
      <sz val="8"/>
      <name val="Arial Narrow"/>
      <family val="2"/>
    </font>
    <font>
      <b/>
      <sz val="16"/>
      <name val="Arial Narrow"/>
      <family val="2"/>
    </font>
    <font>
      <sz val="10"/>
      <name val="Arial"/>
    </font>
    <font>
      <b/>
      <sz val="10"/>
      <color rgb="FFFF0000"/>
      <name val="Arial Narrow"/>
      <family val="2"/>
    </font>
    <font>
      <b/>
      <sz val="12"/>
      <color rgb="FF000000"/>
      <name val="Arial Narrow"/>
      <family val="2"/>
    </font>
    <font>
      <sz val="11"/>
      <color rgb="FF000000"/>
      <name val="Arial Narrow"/>
      <family val="2"/>
    </font>
  </fonts>
  <fills count="25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0" tint="-0.34998626667073579"/>
        <bgColor indexed="64"/>
      </patternFill>
    </fill>
    <fill>
      <patternFill patternType="solid">
        <fgColor theme="0" tint="-0.249977111117893"/>
        <bgColor indexed="64"/>
      </patternFill>
    </fill>
    <fill>
      <patternFill patternType="solid">
        <fgColor rgb="FFFFFFFF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FFFFCC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3" tint="0.59999389629810485"/>
        <bgColor indexed="64"/>
      </patternFill>
    </fill>
  </fills>
  <borders count="8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/>
      <top/>
      <bottom style="hair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hair">
        <color indexed="64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 style="thin">
        <color indexed="64"/>
      </bottom>
      <diagonal/>
    </border>
    <border>
      <left/>
      <right/>
      <top style="hair">
        <color indexed="64"/>
      </top>
      <bottom style="hair">
        <color indexed="64"/>
      </bottom>
      <diagonal/>
    </border>
    <border>
      <left/>
      <right/>
      <top style="hair">
        <color indexed="64"/>
      </top>
      <bottom style="medium">
        <color indexed="6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  <border diagonalUp="1">
      <left style="medium">
        <color indexed="64"/>
      </left>
      <right/>
      <top style="medium">
        <color indexed="64"/>
      </top>
      <bottom/>
      <diagonal style="hair">
        <color indexed="64"/>
      </diagonal>
    </border>
    <border diagonalUp="1">
      <left/>
      <right/>
      <top style="medium">
        <color indexed="64"/>
      </top>
      <bottom/>
      <diagonal style="hair">
        <color indexed="64"/>
      </diagonal>
    </border>
    <border diagonalUp="1">
      <left/>
      <right style="hair">
        <color indexed="64"/>
      </right>
      <top style="medium">
        <color indexed="64"/>
      </top>
      <bottom/>
      <diagonal style="hair">
        <color indexed="64"/>
      </diagonal>
    </border>
    <border>
      <left style="hair">
        <color indexed="64"/>
      </left>
      <right style="hair">
        <color indexed="64"/>
      </right>
      <top style="medium">
        <color indexed="64"/>
      </top>
      <bottom style="hair">
        <color indexed="64"/>
      </bottom>
      <diagonal/>
    </border>
    <border>
      <left style="hair">
        <color indexed="64"/>
      </left>
      <right/>
      <top style="medium">
        <color indexed="64"/>
      </top>
      <bottom style="hair">
        <color indexed="64"/>
      </bottom>
      <diagonal/>
    </border>
    <border>
      <left style="hair">
        <color indexed="64"/>
      </left>
      <right style="thin">
        <color indexed="64"/>
      </right>
      <top style="medium">
        <color indexed="64"/>
      </top>
      <bottom/>
      <diagonal/>
    </border>
    <border>
      <left/>
      <right/>
      <top style="medium">
        <color indexed="64"/>
      </top>
      <bottom style="hair">
        <color indexed="64"/>
      </bottom>
      <diagonal/>
    </border>
    <border>
      <left/>
      <right style="hair">
        <color indexed="64"/>
      </right>
      <top style="medium">
        <color indexed="64"/>
      </top>
      <bottom style="hair">
        <color indexed="64"/>
      </bottom>
      <diagonal/>
    </border>
    <border>
      <left style="thin">
        <color indexed="64"/>
      </left>
      <right/>
      <top style="medium">
        <color indexed="64"/>
      </top>
      <bottom/>
      <diagonal/>
    </border>
    <border diagonalUp="1">
      <left style="medium">
        <color indexed="64"/>
      </left>
      <right/>
      <top/>
      <bottom style="hair">
        <color indexed="64"/>
      </bottom>
      <diagonal style="hair">
        <color indexed="64"/>
      </diagonal>
    </border>
    <border diagonalUp="1">
      <left/>
      <right/>
      <top/>
      <bottom style="hair">
        <color indexed="64"/>
      </bottom>
      <diagonal style="hair">
        <color indexed="64"/>
      </diagonal>
    </border>
    <border diagonalUp="1">
      <left/>
      <right style="hair">
        <color indexed="64"/>
      </right>
      <top/>
      <bottom style="hair">
        <color indexed="64"/>
      </bottom>
      <diagonal style="hair">
        <color indexed="64"/>
      </diagonal>
    </border>
    <border>
      <left style="hair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/>
      <top style="hair">
        <color indexed="64"/>
      </top>
      <bottom style="hair">
        <color indexed="64"/>
      </bottom>
      <diagonal/>
    </border>
    <border>
      <left style="hair">
        <color indexed="64"/>
      </left>
      <right style="thin">
        <color indexed="64"/>
      </right>
      <top/>
      <bottom style="hair">
        <color indexed="64"/>
      </bottom>
      <diagonal/>
    </border>
    <border>
      <left style="thin">
        <color indexed="64"/>
      </left>
      <right/>
      <top/>
      <bottom/>
      <diagonal/>
    </border>
    <border>
      <left style="medium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/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/>
      <top style="hair">
        <color indexed="64"/>
      </top>
      <bottom/>
      <diagonal/>
    </border>
    <border>
      <left style="hair">
        <color indexed="64"/>
      </left>
      <right style="hair">
        <color indexed="64"/>
      </right>
      <top style="hair">
        <color indexed="64"/>
      </top>
      <bottom style="medium">
        <color indexed="64"/>
      </bottom>
      <diagonal/>
    </border>
    <border>
      <left style="hair">
        <color indexed="64"/>
      </left>
      <right/>
      <top style="hair">
        <color indexed="64"/>
      </top>
      <bottom style="medium">
        <color indexed="64"/>
      </bottom>
      <diagonal/>
    </border>
    <border>
      <left style="thin">
        <color indexed="64"/>
      </left>
      <right/>
      <top/>
      <bottom style="medium">
        <color indexed="64"/>
      </bottom>
      <diagonal/>
    </border>
    <border>
      <left style="medium">
        <color indexed="64"/>
      </left>
      <right/>
      <top style="hair">
        <color indexed="64"/>
      </top>
      <bottom style="hair">
        <color indexed="64"/>
      </bottom>
      <diagonal/>
    </border>
    <border>
      <left/>
      <right style="hair">
        <color indexed="64"/>
      </right>
      <top/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hair">
        <color indexed="64"/>
      </bottom>
      <diagonal/>
    </border>
    <border>
      <left style="medium">
        <color indexed="64"/>
      </left>
      <right/>
      <top/>
      <bottom style="hair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 style="hair">
        <color indexed="64"/>
      </right>
      <top style="hair">
        <color indexed="64"/>
      </top>
      <bottom/>
      <diagonal/>
    </border>
    <border>
      <left/>
      <right style="hair">
        <color indexed="64"/>
      </right>
      <top/>
      <bottom style="hair">
        <color indexed="64"/>
      </bottom>
      <diagonal/>
    </border>
    <border>
      <left style="hair">
        <color indexed="64"/>
      </left>
      <right style="hair">
        <color indexed="64"/>
      </right>
      <top style="medium">
        <color indexed="64"/>
      </top>
      <bottom/>
      <diagonal/>
    </border>
    <border>
      <left style="hair">
        <color indexed="64"/>
      </left>
      <right style="hair">
        <color indexed="64"/>
      </right>
      <top/>
      <bottom style="hair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hair">
        <color indexed="64"/>
      </left>
      <right/>
      <top/>
      <bottom/>
      <diagonal/>
    </border>
    <border>
      <left style="hair">
        <color indexed="64"/>
      </left>
      <right/>
      <top/>
      <bottom style="hair">
        <color indexed="64"/>
      </bottom>
      <diagonal/>
    </border>
    <border>
      <left style="medium">
        <color indexed="64"/>
      </left>
      <right style="hair">
        <color indexed="64"/>
      </right>
      <top style="hair">
        <color indexed="64"/>
      </top>
      <bottom style="medium">
        <color indexed="64"/>
      </bottom>
      <diagonal/>
    </border>
    <border>
      <left style="medium">
        <color indexed="64"/>
      </left>
      <right style="hair">
        <color indexed="64"/>
      </right>
      <top style="hair">
        <color indexed="64"/>
      </top>
      <bottom/>
      <diagonal/>
    </border>
    <border>
      <left style="hair">
        <color indexed="64"/>
      </left>
      <right style="hair">
        <color indexed="64"/>
      </right>
      <top style="hair">
        <color indexed="64"/>
      </top>
      <bottom/>
      <diagonal/>
    </border>
    <border>
      <left/>
      <right style="hair">
        <color indexed="64"/>
      </right>
      <top style="hair">
        <color indexed="64"/>
      </top>
      <bottom style="medium">
        <color indexed="64"/>
      </bottom>
      <diagonal/>
    </border>
    <border>
      <left style="hair">
        <color indexed="64"/>
      </left>
      <right/>
      <top style="medium">
        <color indexed="64"/>
      </top>
      <bottom/>
      <diagonal/>
    </border>
    <border>
      <left/>
      <right style="thin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hair">
        <color indexed="64"/>
      </right>
      <top/>
      <bottom style="hair">
        <color indexed="64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/>
      <right style="thin">
        <color auto="1"/>
      </right>
      <top/>
      <bottom/>
      <diagonal/>
    </border>
  </borders>
  <cellStyleXfs count="34">
    <xf numFmtId="0" fontId="0" fillId="0" borderId="0"/>
    <xf numFmtId="164" fontId="3" fillId="0" borderId="0" applyFont="0" applyFill="0" applyBorder="0" applyAlignment="0" applyProtection="0"/>
    <xf numFmtId="0" fontId="5" fillId="0" borderId="0"/>
    <xf numFmtId="165" fontId="5" fillId="0" borderId="0" applyFont="0" applyFill="0" applyBorder="0" applyAlignment="0" applyProtection="0"/>
    <xf numFmtId="164" fontId="5" fillId="0" borderId="0" applyFont="0" applyFill="0" applyBorder="0" applyAlignment="0" applyProtection="0"/>
    <xf numFmtId="0" fontId="2" fillId="0" borderId="0"/>
    <xf numFmtId="164" fontId="6" fillId="0" borderId="0" applyFont="0" applyFill="0" applyBorder="0" applyAlignment="0" applyProtection="0"/>
    <xf numFmtId="0" fontId="2" fillId="12" borderId="0" applyNumberFormat="0" applyBorder="0" applyAlignment="0" applyProtection="0"/>
    <xf numFmtId="0" fontId="2" fillId="14" borderId="0" applyNumberFormat="0" applyBorder="0" applyAlignment="0" applyProtection="0"/>
    <xf numFmtId="0" fontId="2" fillId="16" borderId="0" applyNumberFormat="0" applyBorder="0" applyAlignment="0" applyProtection="0"/>
    <xf numFmtId="0" fontId="2" fillId="18" borderId="0" applyNumberFormat="0" applyBorder="0" applyAlignment="0" applyProtection="0"/>
    <xf numFmtId="0" fontId="2" fillId="20" borderId="0" applyNumberFormat="0" applyBorder="0" applyAlignment="0" applyProtection="0"/>
    <xf numFmtId="0" fontId="2" fillId="22" borderId="0" applyNumberFormat="0" applyBorder="0" applyAlignment="0" applyProtection="0"/>
    <xf numFmtId="0" fontId="2" fillId="13" borderId="0" applyNumberFormat="0" applyBorder="0" applyAlignment="0" applyProtection="0"/>
    <xf numFmtId="0" fontId="2" fillId="15" borderId="0" applyNumberFormat="0" applyBorder="0" applyAlignment="0" applyProtection="0"/>
    <xf numFmtId="0" fontId="2" fillId="17" borderId="0" applyNumberFormat="0" applyBorder="0" applyAlignment="0" applyProtection="0"/>
    <xf numFmtId="0" fontId="2" fillId="19" borderId="0" applyNumberFormat="0" applyBorder="0" applyAlignment="0" applyProtection="0"/>
    <xf numFmtId="0" fontId="2" fillId="21" borderId="0" applyNumberFormat="0" applyBorder="0" applyAlignment="0" applyProtection="0"/>
    <xf numFmtId="0" fontId="2" fillId="23" borderId="0" applyNumberFormat="0" applyBorder="0" applyAlignment="0" applyProtection="0"/>
    <xf numFmtId="0" fontId="2" fillId="0" borderId="0"/>
    <xf numFmtId="0" fontId="2" fillId="0" borderId="0"/>
    <xf numFmtId="0" fontId="2" fillId="11" borderId="16" applyNumberFormat="0" applyFont="0" applyAlignment="0" applyProtection="0"/>
    <xf numFmtId="0" fontId="2" fillId="11" borderId="16" applyNumberFormat="0" applyFont="0" applyAlignment="0" applyProtection="0"/>
    <xf numFmtId="9" fontId="2" fillId="0" borderId="0" applyFont="0" applyFill="0" applyBorder="0" applyAlignment="0" applyProtection="0"/>
    <xf numFmtId="164" fontId="6" fillId="0" borderId="0" applyFont="0" applyFill="0" applyBorder="0" applyAlignment="0" applyProtection="0"/>
    <xf numFmtId="0" fontId="1" fillId="0" borderId="0"/>
    <xf numFmtId="9" fontId="1" fillId="0" borderId="0" applyFont="0" applyFill="0" applyBorder="0" applyAlignment="0" applyProtection="0"/>
    <xf numFmtId="0" fontId="6" fillId="0" borderId="0"/>
    <xf numFmtId="9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168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6" fillId="0" borderId="0" applyFont="0" applyFill="0" applyBorder="0" applyAlignment="0" applyProtection="0"/>
    <xf numFmtId="44" fontId="22" fillId="0" borderId="0" applyFont="0" applyFill="0" applyBorder="0" applyAlignment="0" applyProtection="0"/>
  </cellStyleXfs>
  <cellXfs count="329">
    <xf numFmtId="0" fontId="0" fillId="0" borderId="0" xfId="0"/>
    <xf numFmtId="0" fontId="8" fillId="0" borderId="0" xfId="0" applyFont="1" applyBorder="1"/>
    <xf numFmtId="4" fontId="7" fillId="0" borderId="21" xfId="5" applyNumberFormat="1" applyFont="1" applyBorder="1" applyAlignment="1">
      <alignment horizontal="center" vertical="center"/>
    </xf>
    <xf numFmtId="4" fontId="10" fillId="0" borderId="56" xfId="5" applyNumberFormat="1" applyFont="1" applyFill="1" applyBorder="1" applyAlignment="1">
      <alignment horizontal="center" vertical="center"/>
    </xf>
    <xf numFmtId="4" fontId="10" fillId="0" borderId="0" xfId="5" applyNumberFormat="1" applyFont="1" applyFill="1" applyBorder="1" applyAlignment="1">
      <alignment horizontal="center" vertical="center"/>
    </xf>
    <xf numFmtId="4" fontId="10" fillId="0" borderId="0" xfId="5" applyNumberFormat="1" applyFont="1" applyBorder="1" applyAlignment="1">
      <alignment horizontal="center" vertical="center"/>
    </xf>
    <xf numFmtId="4" fontId="10" fillId="24" borderId="76" xfId="5" applyNumberFormat="1" applyFont="1" applyFill="1" applyBorder="1" applyAlignment="1">
      <alignment horizontal="center" vertical="center" wrapText="1"/>
    </xf>
    <xf numFmtId="4" fontId="8" fillId="6" borderId="6" xfId="0" applyNumberFormat="1" applyFont="1" applyFill="1" applyBorder="1" applyAlignment="1">
      <alignment horizontal="center" vertical="center" wrapText="1"/>
    </xf>
    <xf numFmtId="4" fontId="11" fillId="0" borderId="51" xfId="6" applyNumberFormat="1" applyFont="1" applyFill="1" applyBorder="1" applyAlignment="1">
      <alignment vertical="center"/>
    </xf>
    <xf numFmtId="0" fontId="8" fillId="0" borderId="22" xfId="0" applyFont="1" applyBorder="1" applyAlignment="1"/>
    <xf numFmtId="4" fontId="11" fillId="0" borderId="33" xfId="5" applyNumberFormat="1" applyFont="1" applyFill="1" applyBorder="1" applyAlignment="1">
      <alignment horizontal="center" vertical="center"/>
    </xf>
    <xf numFmtId="4" fontId="11" fillId="0" borderId="34" xfId="5" applyNumberFormat="1" applyFont="1" applyFill="1" applyBorder="1" applyAlignment="1">
      <alignment horizontal="center" vertical="center"/>
    </xf>
    <xf numFmtId="4" fontId="12" fillId="0" borderId="42" xfId="5" applyNumberFormat="1" applyFont="1" applyFill="1" applyBorder="1" applyAlignment="1">
      <alignment horizontal="center" vertical="center"/>
    </xf>
    <xf numFmtId="4" fontId="12" fillId="0" borderId="43" xfId="5" applyNumberFormat="1" applyFont="1" applyFill="1" applyBorder="1" applyAlignment="1">
      <alignment horizontal="center" vertical="center"/>
    </xf>
    <xf numFmtId="4" fontId="12" fillId="0" borderId="77" xfId="5" applyNumberFormat="1" applyFont="1" applyFill="1" applyBorder="1" applyAlignment="1">
      <alignment horizontal="left" vertical="center"/>
    </xf>
    <xf numFmtId="4" fontId="12" fillId="0" borderId="63" xfId="5" applyNumberFormat="1" applyFont="1" applyFill="1" applyBorder="1" applyAlignment="1">
      <alignment horizontal="center" vertical="center" wrapText="1"/>
    </xf>
    <xf numFmtId="4" fontId="12" fillId="0" borderId="63" xfId="5" applyNumberFormat="1" applyFont="1" applyFill="1" applyBorder="1" applyAlignment="1">
      <alignment vertical="center" wrapText="1"/>
    </xf>
    <xf numFmtId="4" fontId="12" fillId="0" borderId="69" xfId="5" applyNumberFormat="1" applyFont="1" applyFill="1" applyBorder="1" applyAlignment="1">
      <alignment horizontal="center" vertical="center" wrapText="1"/>
    </xf>
    <xf numFmtId="4" fontId="12" fillId="0" borderId="68" xfId="6" applyNumberFormat="1" applyFont="1" applyFill="1" applyBorder="1"/>
    <xf numFmtId="4" fontId="12" fillId="0" borderId="46" xfId="5" applyNumberFormat="1" applyFont="1" applyFill="1" applyBorder="1" applyAlignment="1">
      <alignment horizontal="left" vertical="center"/>
    </xf>
    <xf numFmtId="4" fontId="12" fillId="0" borderId="42" xfId="5" applyNumberFormat="1" applyFont="1" applyFill="1" applyBorder="1" applyAlignment="1">
      <alignment horizontal="center" vertical="center" wrapText="1"/>
    </xf>
    <xf numFmtId="4" fontId="12" fillId="0" borderId="42" xfId="5" applyNumberFormat="1" applyFont="1" applyFill="1" applyBorder="1" applyAlignment="1">
      <alignment vertical="center" wrapText="1"/>
    </xf>
    <xf numFmtId="4" fontId="12" fillId="0" borderId="43" xfId="5" applyNumberFormat="1" applyFont="1" applyFill="1" applyBorder="1" applyAlignment="1">
      <alignment horizontal="center" vertical="center" wrapText="1"/>
    </xf>
    <xf numFmtId="4" fontId="12" fillId="0" borderId="48" xfId="6" applyNumberFormat="1" applyFont="1" applyFill="1" applyBorder="1"/>
    <xf numFmtId="4" fontId="8" fillId="0" borderId="20" xfId="0" applyNumberFormat="1" applyFont="1" applyBorder="1"/>
    <xf numFmtId="4" fontId="12" fillId="0" borderId="21" xfId="5" applyNumberFormat="1" applyFont="1" applyFill="1" applyBorder="1" applyAlignment="1">
      <alignment horizontal="left" vertical="center"/>
    </xf>
    <xf numFmtId="4" fontId="12" fillId="0" borderId="21" xfId="5" applyNumberFormat="1" applyFont="1" applyFill="1" applyBorder="1" applyAlignment="1">
      <alignment horizontal="center" vertical="center" wrapText="1"/>
    </xf>
    <xf numFmtId="4" fontId="12" fillId="0" borderId="21" xfId="5" applyNumberFormat="1" applyFont="1" applyFill="1" applyBorder="1" applyAlignment="1">
      <alignment vertical="center" wrapText="1"/>
    </xf>
    <xf numFmtId="4" fontId="12" fillId="0" borderId="49" xfId="5" applyNumberFormat="1" applyFont="1" applyFill="1" applyBorder="1" applyAlignment="1">
      <alignment horizontal="center" vertical="center" wrapText="1"/>
    </xf>
    <xf numFmtId="4" fontId="12" fillId="0" borderId="50" xfId="5" applyNumberFormat="1" applyFont="1" applyFill="1" applyBorder="1" applyAlignment="1">
      <alignment horizontal="center" vertical="center" wrapText="1"/>
    </xf>
    <xf numFmtId="4" fontId="12" fillId="0" borderId="15" xfId="5" applyNumberFormat="1" applyFont="1" applyFill="1" applyBorder="1" applyAlignment="1">
      <alignment horizontal="center" vertical="center" wrapText="1"/>
    </xf>
    <xf numFmtId="4" fontId="12" fillId="0" borderId="50" xfId="6" applyNumberFormat="1" applyFont="1" applyFill="1" applyBorder="1"/>
    <xf numFmtId="4" fontId="8" fillId="0" borderId="0" xfId="0" applyNumberFormat="1" applyFont="1" applyBorder="1"/>
    <xf numFmtId="4" fontId="8" fillId="0" borderId="0" xfId="0" applyNumberFormat="1" applyFont="1" applyBorder="1" applyAlignment="1">
      <alignment horizontal="center"/>
    </xf>
    <xf numFmtId="4" fontId="8" fillId="6" borderId="76" xfId="0" applyNumberFormat="1" applyFont="1" applyFill="1" applyBorder="1" applyAlignment="1">
      <alignment horizontal="center" vertical="center" wrapText="1"/>
    </xf>
    <xf numFmtId="4" fontId="11" fillId="0" borderId="29" xfId="6" applyNumberFormat="1" applyFont="1" applyFill="1" applyBorder="1" applyAlignment="1">
      <alignment vertical="center"/>
    </xf>
    <xf numFmtId="0" fontId="8" fillId="0" borderId="27" xfId="0" applyFont="1" applyBorder="1" applyAlignment="1"/>
    <xf numFmtId="4" fontId="12" fillId="0" borderId="53" xfId="5" applyNumberFormat="1" applyFont="1" applyFill="1" applyBorder="1" applyAlignment="1">
      <alignment horizontal="center" vertical="center" wrapText="1"/>
    </xf>
    <xf numFmtId="4" fontId="12" fillId="0" borderId="0" xfId="5" applyNumberFormat="1" applyFont="1" applyFill="1" applyBorder="1" applyAlignment="1">
      <alignment horizontal="left" vertical="center"/>
    </xf>
    <xf numFmtId="4" fontId="12" fillId="0" borderId="0" xfId="5" applyNumberFormat="1" applyFont="1" applyFill="1" applyBorder="1" applyAlignment="1">
      <alignment horizontal="center" vertical="center" wrapText="1"/>
    </xf>
    <xf numFmtId="4" fontId="12" fillId="0" borderId="0" xfId="5" applyNumberFormat="1" applyFont="1" applyFill="1" applyBorder="1" applyAlignment="1">
      <alignment vertical="center" wrapText="1"/>
    </xf>
    <xf numFmtId="4" fontId="12" fillId="0" borderId="0" xfId="6" applyNumberFormat="1" applyFont="1" applyFill="1" applyBorder="1"/>
    <xf numFmtId="4" fontId="12" fillId="0" borderId="0" xfId="5" applyNumberFormat="1" applyFont="1" applyFill="1" applyBorder="1" applyAlignment="1">
      <alignment horizontal="center" vertical="center"/>
    </xf>
    <xf numFmtId="4" fontId="12" fillId="0" borderId="43" xfId="5" applyNumberFormat="1" applyFont="1" applyFill="1" applyBorder="1" applyAlignment="1">
      <alignment horizontal="left" vertical="center"/>
    </xf>
    <xf numFmtId="4" fontId="12" fillId="0" borderId="47" xfId="5" applyNumberFormat="1" applyFont="1" applyFill="1" applyBorder="1" applyAlignment="1">
      <alignment horizontal="left" vertical="center"/>
    </xf>
    <xf numFmtId="4" fontId="12" fillId="0" borderId="23" xfId="5" applyNumberFormat="1" applyFont="1" applyFill="1" applyBorder="1" applyAlignment="1">
      <alignment horizontal="left" vertical="center"/>
    </xf>
    <xf numFmtId="4" fontId="12" fillId="0" borderId="48" xfId="5" applyNumberFormat="1" applyFont="1" applyFill="1" applyBorder="1" applyAlignment="1">
      <alignment horizontal="center" vertical="center" wrapText="1"/>
    </xf>
    <xf numFmtId="4" fontId="11" fillId="0" borderId="27" xfId="6" applyNumberFormat="1" applyFont="1" applyFill="1" applyBorder="1" applyAlignment="1">
      <alignment vertical="center"/>
    </xf>
    <xf numFmtId="4" fontId="11" fillId="0" borderId="55" xfId="5" applyNumberFormat="1" applyFont="1" applyFill="1" applyBorder="1" applyAlignment="1">
      <alignment horizontal="center" vertical="center"/>
    </xf>
    <xf numFmtId="4" fontId="11" fillId="0" borderId="8" xfId="5" applyNumberFormat="1" applyFont="1" applyFill="1" applyBorder="1" applyAlignment="1">
      <alignment horizontal="center" vertical="center"/>
    </xf>
    <xf numFmtId="4" fontId="11" fillId="0" borderId="61" xfId="5" applyNumberFormat="1" applyFont="1" applyFill="1" applyBorder="1" applyAlignment="1">
      <alignment horizontal="center" vertical="center"/>
    </xf>
    <xf numFmtId="4" fontId="11" fillId="0" borderId="68" xfId="5" applyNumberFormat="1" applyFont="1" applyFill="1" applyBorder="1" applyAlignment="1">
      <alignment horizontal="center" vertical="center"/>
    </xf>
    <xf numFmtId="4" fontId="8" fillId="24" borderId="76" xfId="0" applyNumberFormat="1" applyFont="1" applyFill="1" applyBorder="1" applyAlignment="1">
      <alignment horizontal="center" vertical="center" wrapText="1"/>
    </xf>
    <xf numFmtId="4" fontId="8" fillId="6" borderId="1" xfId="0" applyNumberFormat="1" applyFont="1" applyFill="1" applyBorder="1" applyAlignment="1">
      <alignment horizontal="center" vertical="center" wrapText="1"/>
    </xf>
    <xf numFmtId="4" fontId="8" fillId="0" borderId="42" xfId="0" applyNumberFormat="1" applyFont="1" applyBorder="1"/>
    <xf numFmtId="4" fontId="11" fillId="0" borderId="34" xfId="5" applyNumberFormat="1" applyFont="1" applyFill="1" applyBorder="1" applyAlignment="1">
      <alignment horizontal="center" vertical="center"/>
    </xf>
    <xf numFmtId="4" fontId="12" fillId="0" borderId="14" xfId="5" applyNumberFormat="1" applyFont="1" applyFill="1" applyBorder="1" applyAlignment="1">
      <alignment horizontal="center" vertical="center"/>
    </xf>
    <xf numFmtId="4" fontId="12" fillId="6" borderId="46" xfId="5" applyNumberFormat="1" applyFont="1" applyFill="1" applyBorder="1" applyAlignment="1">
      <alignment horizontal="left" vertical="center"/>
    </xf>
    <xf numFmtId="4" fontId="12" fillId="6" borderId="42" xfId="5" applyNumberFormat="1" applyFont="1" applyFill="1" applyBorder="1" applyAlignment="1">
      <alignment horizontal="center" vertical="center" wrapText="1"/>
    </xf>
    <xf numFmtId="4" fontId="12" fillId="6" borderId="43" xfId="5" applyNumberFormat="1" applyFont="1" applyFill="1" applyBorder="1" applyAlignment="1">
      <alignment horizontal="center" vertical="center" wrapText="1"/>
    </xf>
    <xf numFmtId="4" fontId="12" fillId="6" borderId="48" xfId="6" applyNumberFormat="1" applyFont="1" applyFill="1" applyBorder="1"/>
    <xf numFmtId="4" fontId="12" fillId="0" borderId="71" xfId="5" applyNumberFormat="1" applyFont="1" applyFill="1" applyBorder="1" applyAlignment="1">
      <alignment horizontal="left" vertical="center"/>
    </xf>
    <xf numFmtId="4" fontId="12" fillId="0" borderId="60" xfId="5" applyNumberFormat="1" applyFont="1" applyFill="1" applyBorder="1" applyAlignment="1">
      <alignment horizontal="left" vertical="center"/>
    </xf>
    <xf numFmtId="4" fontId="12" fillId="0" borderId="72" xfId="5" applyNumberFormat="1" applyFont="1" applyFill="1" applyBorder="1" applyAlignment="1">
      <alignment horizontal="center" vertical="center" wrapText="1"/>
    </xf>
    <xf numFmtId="4" fontId="12" fillId="0" borderId="72" xfId="5" applyNumberFormat="1" applyFont="1" applyFill="1" applyBorder="1" applyAlignment="1">
      <alignment vertical="center" wrapText="1"/>
    </xf>
    <xf numFmtId="4" fontId="8" fillId="0" borderId="70" xfId="0" applyNumberFormat="1" applyFont="1" applyBorder="1"/>
    <xf numFmtId="4" fontId="12" fillId="0" borderId="50" xfId="5" applyNumberFormat="1" applyFont="1" applyFill="1" applyBorder="1" applyAlignment="1">
      <alignment horizontal="left" vertical="center"/>
    </xf>
    <xf numFmtId="4" fontId="12" fillId="0" borderId="73" xfId="5" applyNumberFormat="1" applyFont="1" applyFill="1" applyBorder="1" applyAlignment="1">
      <alignment horizontal="left" vertical="center"/>
    </xf>
    <xf numFmtId="4" fontId="12" fillId="0" borderId="49" xfId="5" applyNumberFormat="1" applyFont="1" applyFill="1" applyBorder="1" applyAlignment="1">
      <alignment vertical="center" wrapText="1"/>
    </xf>
    <xf numFmtId="4" fontId="12" fillId="0" borderId="49" xfId="6" applyNumberFormat="1" applyFont="1" applyFill="1" applyBorder="1" applyAlignment="1">
      <alignment horizontal="center"/>
    </xf>
    <xf numFmtId="4" fontId="12" fillId="0" borderId="50" xfId="6" applyNumberFormat="1" applyFont="1" applyFill="1" applyBorder="1" applyAlignment="1">
      <alignment horizontal="center"/>
    </xf>
    <xf numFmtId="4" fontId="10" fillId="24" borderId="76" xfId="5" applyNumberFormat="1" applyFont="1" applyFill="1" applyBorder="1" applyAlignment="1">
      <alignment horizontal="center" vertical="center" wrapText="1"/>
    </xf>
    <xf numFmtId="4" fontId="12" fillId="0" borderId="52" xfId="5" applyNumberFormat="1" applyFont="1" applyFill="1" applyBorder="1" applyAlignment="1">
      <alignment horizontal="left" vertical="center"/>
    </xf>
    <xf numFmtId="4" fontId="12" fillId="0" borderId="0" xfId="5" applyNumberFormat="1" applyFont="1" applyFill="1" applyBorder="1" applyAlignment="1">
      <alignment horizontal="center" vertical="center" wrapText="1"/>
    </xf>
    <xf numFmtId="4" fontId="12" fillId="0" borderId="69" xfId="5" applyNumberFormat="1" applyFont="1" applyFill="1" applyBorder="1" applyAlignment="1">
      <alignment horizontal="center" vertical="center"/>
    </xf>
    <xf numFmtId="4" fontId="12" fillId="0" borderId="21" xfId="5" applyNumberFormat="1" applyFont="1" applyFill="1" applyBorder="1" applyAlignment="1">
      <alignment horizontal="center" vertical="center" wrapText="1"/>
    </xf>
    <xf numFmtId="4" fontId="11" fillId="6" borderId="29" xfId="6" applyNumberFormat="1" applyFont="1" applyFill="1" applyBorder="1" applyAlignment="1">
      <alignment vertical="center"/>
    </xf>
    <xf numFmtId="0" fontId="8" fillId="6" borderId="27" xfId="0" applyFont="1" applyFill="1" applyBorder="1" applyAlignment="1"/>
    <xf numFmtId="0" fontId="8" fillId="6" borderId="0" xfId="0" applyFont="1" applyFill="1" applyBorder="1"/>
    <xf numFmtId="4" fontId="12" fillId="0" borderId="42" xfId="5" applyNumberFormat="1" applyFont="1" applyFill="1" applyBorder="1" applyAlignment="1">
      <alignment horizontal="left" vertical="center"/>
    </xf>
    <xf numFmtId="4" fontId="10" fillId="24" borderId="1" xfId="5" applyNumberFormat="1" applyFont="1" applyFill="1" applyBorder="1" applyAlignment="1">
      <alignment horizontal="center" vertical="center" wrapText="1"/>
    </xf>
    <xf numFmtId="0" fontId="14" fillId="6" borderId="0" xfId="0" applyFont="1" applyFill="1" applyBorder="1" applyAlignment="1">
      <alignment horizontal="center" vertical="center"/>
    </xf>
    <xf numFmtId="49" fontId="8" fillId="6" borderId="0" xfId="0" applyNumberFormat="1" applyFont="1" applyFill="1" applyBorder="1" applyAlignment="1">
      <alignment horizontal="center" vertical="center"/>
    </xf>
    <xf numFmtId="0" fontId="8" fillId="6" borderId="0" xfId="0" applyFont="1" applyFill="1" applyBorder="1" applyAlignment="1">
      <alignment vertical="center"/>
    </xf>
    <xf numFmtId="164" fontId="8" fillId="6" borderId="0" xfId="1" applyFont="1" applyFill="1" applyBorder="1" applyAlignment="1">
      <alignment vertical="center"/>
    </xf>
    <xf numFmtId="0" fontId="8" fillId="0" borderId="0" xfId="0" applyFont="1" applyBorder="1" applyAlignment="1">
      <alignment vertical="center"/>
    </xf>
    <xf numFmtId="0" fontId="15" fillId="6" borderId="0" xfId="0" applyFont="1" applyFill="1" applyBorder="1" applyAlignment="1">
      <alignment horizontal="center" vertical="center"/>
    </xf>
    <xf numFmtId="0" fontId="8" fillId="6" borderId="0" xfId="0" applyFont="1" applyFill="1" applyBorder="1" applyAlignment="1">
      <alignment horizontal="center" vertical="center"/>
    </xf>
    <xf numFmtId="0" fontId="8" fillId="2" borderId="0" xfId="0" applyFont="1" applyFill="1" applyBorder="1" applyAlignment="1">
      <alignment horizontal="center" vertical="center"/>
    </xf>
    <xf numFmtId="0" fontId="8" fillId="2" borderId="0" xfId="0" applyFont="1" applyFill="1" applyBorder="1" applyAlignment="1">
      <alignment vertical="center"/>
    </xf>
    <xf numFmtId="164" fontId="8" fillId="2" borderId="0" xfId="1" applyFont="1" applyFill="1" applyBorder="1" applyAlignment="1">
      <alignment vertical="center"/>
    </xf>
    <xf numFmtId="0" fontId="11" fillId="2" borderId="0" xfId="0" applyFont="1" applyFill="1" applyBorder="1" applyAlignment="1">
      <alignment horizontal="left" vertical="center"/>
    </xf>
    <xf numFmtId="0" fontId="12" fillId="2" borderId="0" xfId="0" applyFont="1" applyFill="1" applyBorder="1" applyAlignment="1">
      <alignment vertical="center" wrapText="1"/>
    </xf>
    <xf numFmtId="164" fontId="12" fillId="2" borderId="0" xfId="1" applyFont="1" applyFill="1" applyBorder="1" applyAlignment="1">
      <alignment vertical="center" wrapText="1"/>
    </xf>
    <xf numFmtId="164" fontId="17" fillId="0" borderId="0" xfId="1" applyFont="1" applyFill="1" applyBorder="1" applyAlignment="1">
      <alignment vertical="center" wrapText="1"/>
    </xf>
    <xf numFmtId="0" fontId="17" fillId="0" borderId="0" xfId="0" applyFont="1" applyFill="1" applyBorder="1" applyAlignment="1">
      <alignment vertical="center" wrapText="1"/>
    </xf>
    <xf numFmtId="0" fontId="18" fillId="7" borderId="1" xfId="0" applyFont="1" applyFill="1" applyBorder="1" applyAlignment="1">
      <alignment horizontal="center" vertical="center" wrapText="1"/>
    </xf>
    <xf numFmtId="49" fontId="18" fillId="7" borderId="1" xfId="0" applyNumberFormat="1" applyFont="1" applyFill="1" applyBorder="1" applyAlignment="1">
      <alignment horizontal="center" vertical="center" wrapText="1"/>
    </xf>
    <xf numFmtId="0" fontId="18" fillId="7" borderId="1" xfId="0" applyFont="1" applyFill="1" applyBorder="1" applyAlignment="1">
      <alignment vertical="center" wrapText="1"/>
    </xf>
    <xf numFmtId="164" fontId="18" fillId="7" borderId="1" xfId="1" applyFont="1" applyFill="1" applyBorder="1" applyAlignment="1">
      <alignment horizontal="center" vertical="center" wrapText="1"/>
    </xf>
    <xf numFmtId="164" fontId="19" fillId="7" borderId="1" xfId="1" applyFont="1" applyFill="1" applyBorder="1" applyAlignment="1">
      <alignment horizontal="center" vertical="center" wrapText="1"/>
    </xf>
    <xf numFmtId="0" fontId="19" fillId="3" borderId="1" xfId="0" applyFont="1" applyFill="1" applyBorder="1" applyAlignment="1">
      <alignment horizontal="center" vertical="center" wrapText="1"/>
    </xf>
    <xf numFmtId="49" fontId="19" fillId="3" borderId="1" xfId="0" applyNumberFormat="1" applyFont="1" applyFill="1" applyBorder="1" applyAlignment="1">
      <alignment horizontal="center" vertical="center" wrapText="1"/>
    </xf>
    <xf numFmtId="0" fontId="19" fillId="3" borderId="1" xfId="0" applyFont="1" applyFill="1" applyBorder="1" applyAlignment="1">
      <alignment horizontal="justify" vertical="center" wrapText="1"/>
    </xf>
    <xf numFmtId="164" fontId="19" fillId="3" borderId="1" xfId="1" applyFont="1" applyFill="1" applyBorder="1" applyAlignment="1">
      <alignment horizontal="center" vertical="center" wrapText="1"/>
    </xf>
    <xf numFmtId="164" fontId="19" fillId="3" borderId="1" xfId="1" applyFont="1" applyFill="1" applyBorder="1" applyAlignment="1">
      <alignment vertical="center" wrapText="1"/>
    </xf>
    <xf numFmtId="0" fontId="20" fillId="6" borderId="1" xfId="0" applyFont="1" applyFill="1" applyBorder="1" applyAlignment="1">
      <alignment horizontal="center" vertical="center" wrapText="1"/>
    </xf>
    <xf numFmtId="49" fontId="20" fillId="6" borderId="1" xfId="0" applyNumberFormat="1" applyFont="1" applyFill="1" applyBorder="1" applyAlignment="1">
      <alignment horizontal="center" vertical="center" wrapText="1"/>
    </xf>
    <xf numFmtId="0" fontId="20" fillId="9" borderId="1" xfId="0" applyFont="1" applyFill="1" applyBorder="1" applyAlignment="1">
      <alignment horizontal="justify" vertical="center" wrapText="1"/>
    </xf>
    <xf numFmtId="4" fontId="20" fillId="6" borderId="1" xfId="0" applyNumberFormat="1" applyFont="1" applyFill="1" applyBorder="1" applyAlignment="1">
      <alignment horizontal="right" vertical="center" wrapText="1"/>
    </xf>
    <xf numFmtId="0" fontId="12" fillId="0" borderId="0" xfId="0" applyFont="1" applyBorder="1"/>
    <xf numFmtId="4" fontId="20" fillId="6" borderId="1" xfId="0" applyNumberFormat="1" applyFont="1" applyFill="1" applyBorder="1" applyAlignment="1">
      <alignment horizontal="right" vertical="center"/>
    </xf>
    <xf numFmtId="49" fontId="20" fillId="6" borderId="1" xfId="0" applyNumberFormat="1" applyFont="1" applyFill="1" applyBorder="1" applyAlignment="1">
      <alignment horizontal="center" vertical="center"/>
    </xf>
    <xf numFmtId="164" fontId="20" fillId="6" borderId="1" xfId="1" applyFont="1" applyFill="1" applyBorder="1" applyAlignment="1">
      <alignment horizontal="right" vertical="center" wrapText="1"/>
    </xf>
    <xf numFmtId="0" fontId="20" fillId="6" borderId="1" xfId="0" applyFont="1" applyFill="1" applyBorder="1" applyAlignment="1">
      <alignment horizontal="right" vertical="center"/>
    </xf>
    <xf numFmtId="0" fontId="20" fillId="6" borderId="1" xfId="0" applyFont="1" applyFill="1" applyBorder="1" applyAlignment="1">
      <alignment horizontal="right" vertical="center" wrapText="1"/>
    </xf>
    <xf numFmtId="49" fontId="20" fillId="9" borderId="1" xfId="0" applyNumberFormat="1" applyFont="1" applyFill="1" applyBorder="1" applyAlignment="1">
      <alignment horizontal="center" vertical="center" wrapText="1"/>
    </xf>
    <xf numFmtId="0" fontId="20" fillId="9" borderId="1" xfId="0" applyFont="1" applyFill="1" applyBorder="1" applyAlignment="1">
      <alignment horizontal="center" vertical="center" wrapText="1"/>
    </xf>
    <xf numFmtId="4" fontId="20" fillId="9" borderId="1" xfId="0" applyNumberFormat="1" applyFont="1" applyFill="1" applyBorder="1" applyAlignment="1">
      <alignment horizontal="right" vertical="center" wrapText="1"/>
    </xf>
    <xf numFmtId="0" fontId="20" fillId="9" borderId="1" xfId="0" applyFont="1" applyFill="1" applyBorder="1" applyAlignment="1">
      <alignment horizontal="right" vertical="center" wrapText="1"/>
    </xf>
    <xf numFmtId="0" fontId="20" fillId="8" borderId="1" xfId="0" applyFont="1" applyFill="1" applyBorder="1" applyAlignment="1">
      <alignment horizontal="center" vertical="center" wrapText="1"/>
    </xf>
    <xf numFmtId="164" fontId="20" fillId="8" borderId="1" xfId="1" applyFont="1" applyFill="1" applyBorder="1" applyAlignment="1">
      <alignment horizontal="right" vertical="center" wrapText="1"/>
    </xf>
    <xf numFmtId="164" fontId="19" fillId="8" borderId="1" xfId="1" applyFont="1" applyFill="1" applyBorder="1" applyAlignment="1">
      <alignment horizontal="center" vertical="center" wrapText="1"/>
    </xf>
    <xf numFmtId="0" fontId="19" fillId="8" borderId="1" xfId="0" applyFont="1" applyFill="1" applyBorder="1" applyAlignment="1">
      <alignment horizontal="center" vertical="center" wrapText="1"/>
    </xf>
    <xf numFmtId="0" fontId="19" fillId="8" borderId="1" xfId="0" applyFont="1" applyFill="1" applyBorder="1" applyAlignment="1">
      <alignment horizontal="left" wrapText="1"/>
    </xf>
    <xf numFmtId="0" fontId="20" fillId="8" borderId="1" xfId="0" applyFont="1" applyFill="1" applyBorder="1" applyAlignment="1">
      <alignment horizontal="center" wrapText="1"/>
    </xf>
    <xf numFmtId="0" fontId="20" fillId="0" borderId="1" xfId="0" applyFont="1" applyFill="1" applyBorder="1" applyAlignment="1">
      <alignment horizontal="center" vertical="center" wrapText="1"/>
    </xf>
    <xf numFmtId="49" fontId="20" fillId="0" borderId="1" xfId="0" applyNumberFormat="1" applyFont="1" applyFill="1" applyBorder="1" applyAlignment="1">
      <alignment horizontal="center" vertical="center" wrapText="1"/>
    </xf>
    <xf numFmtId="4" fontId="20" fillId="0" borderId="1" xfId="0" applyNumberFormat="1" applyFont="1" applyFill="1" applyBorder="1" applyAlignment="1">
      <alignment horizontal="right" vertical="center" wrapText="1"/>
    </xf>
    <xf numFmtId="0" fontId="20" fillId="0" borderId="1" xfId="0" applyFont="1" applyFill="1" applyBorder="1" applyAlignment="1">
      <alignment horizontal="right" vertical="center"/>
    </xf>
    <xf numFmtId="0" fontId="8" fillId="10" borderId="0" xfId="0" applyFont="1" applyFill="1" applyBorder="1" applyAlignment="1">
      <alignment vertical="center"/>
    </xf>
    <xf numFmtId="0" fontId="20" fillId="0" borderId="1" xfId="0" applyFont="1" applyBorder="1" applyAlignment="1">
      <alignment horizontal="right" vertical="center"/>
    </xf>
    <xf numFmtId="4" fontId="20" fillId="0" borderId="1" xfId="0" applyNumberFormat="1" applyFont="1" applyBorder="1" applyAlignment="1">
      <alignment horizontal="right" vertical="center"/>
    </xf>
    <xf numFmtId="2" fontId="20" fillId="6" borderId="1" xfId="0" applyNumberFormat="1" applyFont="1" applyFill="1" applyBorder="1" applyAlignment="1">
      <alignment horizontal="right" vertical="center" wrapText="1"/>
    </xf>
    <xf numFmtId="164" fontId="19" fillId="3" borderId="1" xfId="1" applyFont="1" applyFill="1" applyBorder="1" applyAlignment="1">
      <alignment horizontal="right" vertical="center" wrapText="1"/>
    </xf>
    <xf numFmtId="164" fontId="20" fillId="3" borderId="1" xfId="1" applyFont="1" applyFill="1" applyBorder="1" applyAlignment="1">
      <alignment horizontal="center" vertical="center" wrapText="1"/>
    </xf>
    <xf numFmtId="49" fontId="20" fillId="0" borderId="1" xfId="0" applyNumberFormat="1" applyFont="1" applyBorder="1" applyAlignment="1">
      <alignment horizontal="center" vertical="center" wrapText="1"/>
    </xf>
    <xf numFmtId="0" fontId="20" fillId="0" borderId="1" xfId="0" applyFont="1" applyBorder="1" applyAlignment="1">
      <alignment horizontal="center" vertical="center" wrapText="1"/>
    </xf>
    <xf numFmtId="164" fontId="20" fillId="0" borderId="1" xfId="1" applyFont="1" applyBorder="1" applyAlignment="1">
      <alignment horizontal="right" vertical="center" wrapText="1"/>
    </xf>
    <xf numFmtId="164" fontId="19" fillId="8" borderId="1" xfId="1" applyFont="1" applyFill="1" applyBorder="1" applyAlignment="1">
      <alignment horizontal="right" vertical="center" wrapText="1"/>
    </xf>
    <xf numFmtId="0" fontId="20" fillId="2" borderId="1" xfId="0" applyFont="1" applyFill="1" applyBorder="1" applyAlignment="1">
      <alignment horizontal="center" vertical="center" wrapText="1"/>
    </xf>
    <xf numFmtId="0" fontId="8" fillId="0" borderId="1" xfId="0" applyFont="1" applyFill="1" applyBorder="1" applyAlignment="1">
      <alignment horizontal="center" vertical="center" wrapText="1"/>
    </xf>
    <xf numFmtId="0" fontId="20" fillId="0" borderId="1" xfId="0" applyFont="1" applyBorder="1" applyAlignment="1">
      <alignment vertical="center"/>
    </xf>
    <xf numFmtId="0" fontId="20" fillId="9" borderId="1" xfId="0" applyFont="1" applyFill="1" applyBorder="1" applyAlignment="1">
      <alignment horizontal="center" wrapText="1"/>
    </xf>
    <xf numFmtId="0" fontId="20" fillId="0" borderId="0" xfId="0" applyFont="1" applyBorder="1" applyAlignment="1">
      <alignment horizontal="right" vertical="center"/>
    </xf>
    <xf numFmtId="4" fontId="8" fillId="0" borderId="0" xfId="0" applyNumberFormat="1" applyFont="1" applyBorder="1" applyAlignment="1">
      <alignment vertical="center"/>
    </xf>
    <xf numFmtId="0" fontId="19" fillId="3" borderId="1" xfId="0" applyNumberFormat="1" applyFont="1" applyFill="1" applyBorder="1" applyAlignment="1">
      <alignment horizontal="center" vertical="center" wrapText="1"/>
    </xf>
    <xf numFmtId="0" fontId="20" fillId="0" borderId="1" xfId="0" applyNumberFormat="1" applyFont="1" applyBorder="1" applyAlignment="1">
      <alignment horizontal="center" vertical="center"/>
    </xf>
    <xf numFmtId="0" fontId="20" fillId="0" borderId="1" xfId="0" applyFont="1" applyBorder="1" applyAlignment="1">
      <alignment horizontal="center" vertical="center"/>
    </xf>
    <xf numFmtId="2" fontId="20" fillId="0" borderId="1" xfId="0" applyNumberFormat="1" applyFont="1" applyBorder="1" applyAlignment="1">
      <alignment horizontal="right" vertical="center"/>
    </xf>
    <xf numFmtId="0" fontId="20" fillId="6" borderId="1" xfId="0" applyFont="1" applyFill="1" applyBorder="1" applyAlignment="1">
      <alignment horizontal="center" vertical="center"/>
    </xf>
    <xf numFmtId="2" fontId="20" fillId="6" borderId="1" xfId="0" applyNumberFormat="1" applyFont="1" applyFill="1" applyBorder="1" applyAlignment="1">
      <alignment horizontal="right" vertical="center"/>
    </xf>
    <xf numFmtId="164" fontId="19" fillId="8" borderId="1" xfId="1" applyFont="1" applyFill="1" applyBorder="1" applyAlignment="1">
      <alignment vertical="center" wrapText="1"/>
    </xf>
    <xf numFmtId="0" fontId="19" fillId="3" borderId="1" xfId="0" applyFont="1" applyFill="1" applyBorder="1" applyAlignment="1">
      <alignment horizontal="left" vertical="center" wrapText="1"/>
    </xf>
    <xf numFmtId="0" fontId="20" fillId="9" borderId="7" xfId="0" applyFont="1" applyFill="1" applyBorder="1" applyAlignment="1">
      <alignment horizontal="center" vertical="center" wrapText="1"/>
    </xf>
    <xf numFmtId="4" fontId="20" fillId="9" borderId="7" xfId="0" applyNumberFormat="1" applyFont="1" applyFill="1" applyBorder="1" applyAlignment="1">
      <alignment horizontal="right" vertical="center" wrapText="1"/>
    </xf>
    <xf numFmtId="0" fontId="20" fillId="0" borderId="7" xfId="0" applyFont="1" applyBorder="1" applyAlignment="1">
      <alignment horizontal="right" vertical="center"/>
    </xf>
    <xf numFmtId="4" fontId="20" fillId="6" borderId="7" xfId="0" applyNumberFormat="1" applyFont="1" applyFill="1" applyBorder="1" applyAlignment="1">
      <alignment horizontal="right" vertical="center"/>
    </xf>
    <xf numFmtId="0" fontId="20" fillId="9" borderId="0" xfId="0" applyFont="1" applyFill="1" applyBorder="1" applyAlignment="1">
      <alignment horizontal="justify" vertical="center" wrapText="1"/>
    </xf>
    <xf numFmtId="0" fontId="20" fillId="9" borderId="6" xfId="0" applyFont="1" applyFill="1" applyBorder="1" applyAlignment="1">
      <alignment horizontal="center" vertical="center" wrapText="1"/>
    </xf>
    <xf numFmtId="4" fontId="20" fillId="9" borderId="6" xfId="0" applyNumberFormat="1" applyFont="1" applyFill="1" applyBorder="1" applyAlignment="1">
      <alignment horizontal="right" vertical="center" wrapText="1"/>
    </xf>
    <xf numFmtId="4" fontId="20" fillId="0" borderId="6" xfId="0" applyNumberFormat="1" applyFont="1" applyBorder="1" applyAlignment="1">
      <alignment horizontal="right" vertical="center"/>
    </xf>
    <xf numFmtId="4" fontId="20" fillId="6" borderId="6" xfId="0" applyNumberFormat="1" applyFont="1" applyFill="1" applyBorder="1" applyAlignment="1">
      <alignment horizontal="right" vertical="center"/>
    </xf>
    <xf numFmtId="0" fontId="20" fillId="9" borderId="1" xfId="0" applyFont="1" applyFill="1" applyBorder="1" applyAlignment="1">
      <alignment vertical="center" wrapText="1"/>
    </xf>
    <xf numFmtId="0" fontId="20" fillId="6" borderId="1" xfId="0" applyFont="1" applyFill="1" applyBorder="1" applyAlignment="1">
      <alignment vertical="center" wrapText="1"/>
    </xf>
    <xf numFmtId="2" fontId="20" fillId="9" borderId="1" xfId="0" applyNumberFormat="1" applyFont="1" applyFill="1" applyBorder="1" applyAlignment="1">
      <alignment horizontal="right" vertical="center" wrapText="1"/>
    </xf>
    <xf numFmtId="0" fontId="20" fillId="6" borderId="1" xfId="0" applyNumberFormat="1" applyFont="1" applyFill="1" applyBorder="1" applyAlignment="1">
      <alignment horizontal="center" vertical="center" wrapText="1"/>
    </xf>
    <xf numFmtId="0" fontId="20" fillId="0" borderId="1" xfId="0" applyNumberFormat="1" applyFont="1" applyFill="1" applyBorder="1" applyAlignment="1">
      <alignment horizontal="center" vertical="center" wrapText="1"/>
    </xf>
    <xf numFmtId="4" fontId="20" fillId="0" borderId="1" xfId="0" applyNumberFormat="1" applyFont="1" applyFill="1" applyBorder="1" applyAlignment="1">
      <alignment horizontal="right" vertical="center"/>
    </xf>
    <xf numFmtId="0" fontId="20" fillId="0" borderId="1" xfId="0" applyFont="1" applyFill="1" applyBorder="1" applyAlignment="1">
      <alignment horizontal="right" vertical="center" wrapText="1"/>
    </xf>
    <xf numFmtId="0" fontId="20" fillId="6" borderId="0" xfId="0" applyFont="1" applyFill="1" applyBorder="1" applyAlignment="1">
      <alignment vertical="center"/>
    </xf>
    <xf numFmtId="0" fontId="19" fillId="8" borderId="1" xfId="0" applyFont="1" applyFill="1" applyBorder="1" applyAlignment="1">
      <alignment horizontal="right" vertical="center" wrapText="1"/>
    </xf>
    <xf numFmtId="0" fontId="20" fillId="0" borderId="0" xfId="0" applyFont="1" applyBorder="1" applyAlignment="1">
      <alignment vertical="center"/>
    </xf>
    <xf numFmtId="0" fontId="20" fillId="0" borderId="1" xfId="0" applyFont="1" applyBorder="1" applyAlignment="1">
      <alignment horizontal="justify" vertical="center" wrapText="1"/>
    </xf>
    <xf numFmtId="0" fontId="19" fillId="8" borderId="1" xfId="0" applyFont="1" applyFill="1" applyBorder="1" applyAlignment="1">
      <alignment horizontal="left" vertical="center" wrapText="1"/>
    </xf>
    <xf numFmtId="0" fontId="19" fillId="3" borderId="1" xfId="0" applyFont="1" applyFill="1" applyBorder="1" applyAlignment="1">
      <alignment horizontal="left" vertical="center" wrapText="1"/>
    </xf>
    <xf numFmtId="164" fontId="19" fillId="3" borderId="0" xfId="1" applyFont="1" applyFill="1" applyBorder="1" applyAlignment="1">
      <alignment horizontal="center" vertical="center" wrapText="1"/>
    </xf>
    <xf numFmtId="0" fontId="20" fillId="0" borderId="0" xfId="0" applyFont="1" applyBorder="1" applyAlignment="1">
      <alignment horizontal="center" vertical="center"/>
    </xf>
    <xf numFmtId="49" fontId="20" fillId="0" borderId="0" xfId="0" applyNumberFormat="1" applyFont="1" applyBorder="1" applyAlignment="1">
      <alignment horizontal="center" vertical="center"/>
    </xf>
    <xf numFmtId="164" fontId="20" fillId="0" borderId="0" xfId="1" applyFont="1" applyBorder="1" applyAlignment="1">
      <alignment vertical="center"/>
    </xf>
    <xf numFmtId="0" fontId="8" fillId="0" borderId="0" xfId="0" applyFont="1" applyBorder="1" applyAlignment="1">
      <alignment horizontal="center" vertical="center"/>
    </xf>
    <xf numFmtId="49" fontId="8" fillId="0" borderId="0" xfId="0" applyNumberFormat="1" applyFont="1" applyBorder="1" applyAlignment="1">
      <alignment horizontal="center" vertical="center"/>
    </xf>
    <xf numFmtId="164" fontId="8" fillId="0" borderId="0" xfId="1" applyFont="1" applyBorder="1" applyAlignment="1">
      <alignment vertical="center"/>
    </xf>
    <xf numFmtId="2" fontId="20" fillId="0" borderId="1" xfId="0" applyNumberFormat="1" applyFont="1" applyBorder="1" applyAlignment="1">
      <alignment vertical="center"/>
    </xf>
    <xf numFmtId="0" fontId="19" fillId="8" borderId="1" xfId="0" applyFont="1" applyFill="1" applyBorder="1" applyAlignment="1">
      <alignment horizontal="justify" vertical="center" wrapText="1"/>
    </xf>
    <xf numFmtId="0" fontId="20" fillId="0" borderId="0" xfId="2" applyFont="1" applyAlignment="1">
      <alignment vertical="center"/>
    </xf>
    <xf numFmtId="0" fontId="8" fillId="0" borderId="0" xfId="2" applyFont="1" applyAlignment="1">
      <alignment vertical="center"/>
    </xf>
    <xf numFmtId="166" fontId="19" fillId="4" borderId="1" xfId="2" applyNumberFormat="1" applyFont="1" applyFill="1" applyBorder="1" applyAlignment="1">
      <alignment horizontal="center" vertical="center"/>
    </xf>
    <xf numFmtId="165" fontId="20" fillId="0" borderId="11" xfId="3" applyFont="1" applyBorder="1" applyAlignment="1">
      <alignment vertical="center"/>
    </xf>
    <xf numFmtId="10" fontId="20" fillId="0" borderId="11" xfId="3" applyNumberFormat="1" applyFont="1" applyBorder="1" applyAlignment="1">
      <alignment vertical="center"/>
    </xf>
    <xf numFmtId="166" fontId="20" fillId="0" borderId="12" xfId="2" applyNumberFormat="1" applyFont="1" applyBorder="1" applyAlignment="1">
      <alignment horizontal="center" vertical="center"/>
    </xf>
    <xf numFmtId="0" fontId="20" fillId="0" borderId="12" xfId="2" applyFont="1" applyBorder="1" applyAlignment="1">
      <alignment vertical="center"/>
    </xf>
    <xf numFmtId="165" fontId="20" fillId="0" borderId="12" xfId="3" applyFont="1" applyBorder="1" applyAlignment="1">
      <alignment vertical="center"/>
    </xf>
    <xf numFmtId="0" fontId="20" fillId="0" borderId="12" xfId="2" applyFont="1" applyBorder="1" applyAlignment="1">
      <alignment vertical="center" wrapText="1"/>
    </xf>
    <xf numFmtId="0" fontId="19" fillId="0" borderId="12" xfId="2" applyFont="1" applyBorder="1" applyAlignment="1">
      <alignment vertical="center"/>
    </xf>
    <xf numFmtId="44" fontId="19" fillId="0" borderId="12" xfId="3" applyNumberFormat="1" applyFont="1" applyBorder="1" applyAlignment="1">
      <alignment vertical="center"/>
    </xf>
    <xf numFmtId="0" fontId="19" fillId="0" borderId="13" xfId="2" applyFont="1" applyBorder="1" applyAlignment="1">
      <alignment vertical="center"/>
    </xf>
    <xf numFmtId="0" fontId="20" fillId="0" borderId="13" xfId="2" applyFont="1" applyBorder="1" applyAlignment="1">
      <alignment vertical="center"/>
    </xf>
    <xf numFmtId="167" fontId="20" fillId="0" borderId="13" xfId="2" applyNumberFormat="1" applyFont="1" applyBorder="1" applyAlignment="1">
      <alignment vertical="center"/>
    </xf>
    <xf numFmtId="44" fontId="19" fillId="0" borderId="13" xfId="3" applyNumberFormat="1" applyFont="1" applyBorder="1" applyAlignment="1">
      <alignment horizontal="right" vertical="center"/>
    </xf>
    <xf numFmtId="10" fontId="19" fillId="0" borderId="13" xfId="3" applyNumberFormat="1" applyFont="1" applyBorder="1" applyAlignment="1">
      <alignment horizontal="right" vertical="center"/>
    </xf>
    <xf numFmtId="165" fontId="20" fillId="0" borderId="0" xfId="2" applyNumberFormat="1" applyFont="1" applyAlignment="1">
      <alignment vertical="center"/>
    </xf>
    <xf numFmtId="44" fontId="19" fillId="0" borderId="12" xfId="3" applyNumberFormat="1" applyFont="1" applyBorder="1" applyAlignment="1">
      <alignment horizontal="right" vertical="center"/>
    </xf>
    <xf numFmtId="10" fontId="20" fillId="0" borderId="12" xfId="3" applyNumberFormat="1" applyFont="1" applyBorder="1" applyAlignment="1">
      <alignment vertical="center"/>
    </xf>
    <xf numFmtId="166" fontId="20" fillId="0" borderId="11" xfId="2" applyNumberFormat="1" applyFont="1" applyBorder="1" applyAlignment="1">
      <alignment horizontal="center" vertical="center"/>
    </xf>
    <xf numFmtId="0" fontId="20" fillId="0" borderId="11" xfId="2" applyFont="1" applyBorder="1" applyAlignment="1">
      <alignment vertical="center"/>
    </xf>
    <xf numFmtId="2" fontId="20" fillId="0" borderId="1" xfId="0" applyNumberFormat="1" applyFont="1" applyFill="1" applyBorder="1" applyAlignment="1">
      <alignment horizontal="right" vertical="center"/>
    </xf>
    <xf numFmtId="4" fontId="12" fillId="0" borderId="0" xfId="6" applyNumberFormat="1" applyFont="1" applyFill="1" applyBorder="1" applyAlignment="1">
      <alignment horizontal="center"/>
    </xf>
    <xf numFmtId="0" fontId="20" fillId="6" borderId="1" xfId="0" applyFont="1" applyFill="1" applyBorder="1" applyAlignment="1">
      <alignment horizontal="justify" vertical="center" wrapText="1"/>
    </xf>
    <xf numFmtId="0" fontId="23" fillId="6" borderId="0" xfId="0" applyFont="1" applyFill="1" applyBorder="1" applyAlignment="1">
      <alignment vertical="center"/>
    </xf>
    <xf numFmtId="44" fontId="23" fillId="6" borderId="0" xfId="33" applyFont="1" applyFill="1" applyBorder="1" applyAlignment="1">
      <alignment vertical="center"/>
    </xf>
    <xf numFmtId="43" fontId="20" fillId="0" borderId="0" xfId="0" applyNumberFormat="1" applyFont="1" applyBorder="1" applyAlignment="1">
      <alignment vertical="center"/>
    </xf>
    <xf numFmtId="0" fontId="24" fillId="0" borderId="0" xfId="0" applyFont="1" applyAlignment="1">
      <alignment horizontal="center"/>
    </xf>
    <xf numFmtId="0" fontId="25" fillId="0" borderId="0" xfId="0" applyFont="1" applyAlignment="1">
      <alignment horizontal="center"/>
    </xf>
    <xf numFmtId="0" fontId="18" fillId="0" borderId="4" xfId="0" applyFont="1" applyBorder="1" applyAlignment="1">
      <alignment horizontal="left" vertical="center" wrapText="1"/>
    </xf>
    <xf numFmtId="0" fontId="19" fillId="3" borderId="1" xfId="0" applyFont="1" applyFill="1" applyBorder="1" applyAlignment="1">
      <alignment horizontal="left" vertical="center" wrapText="1"/>
    </xf>
    <xf numFmtId="0" fontId="19" fillId="8" borderId="1" xfId="0" applyFont="1" applyFill="1" applyBorder="1" applyAlignment="1">
      <alignment horizontal="center" vertical="center" wrapText="1"/>
    </xf>
    <xf numFmtId="0" fontId="19" fillId="8" borderId="3" xfId="0" applyFont="1" applyFill="1" applyBorder="1" applyAlignment="1">
      <alignment horizontal="center" vertical="center" wrapText="1"/>
    </xf>
    <xf numFmtId="0" fontId="19" fillId="8" borderId="67" xfId="0" applyFont="1" applyFill="1" applyBorder="1" applyAlignment="1">
      <alignment horizontal="center" vertical="center" wrapText="1"/>
    </xf>
    <xf numFmtId="0" fontId="19" fillId="8" borderId="10" xfId="0" applyFont="1" applyFill="1" applyBorder="1" applyAlignment="1">
      <alignment horizontal="center" vertical="center" wrapText="1"/>
    </xf>
    <xf numFmtId="0" fontId="9" fillId="6" borderId="0" xfId="0" applyFont="1" applyFill="1" applyBorder="1" applyAlignment="1">
      <alignment horizontal="center"/>
    </xf>
    <xf numFmtId="0" fontId="8" fillId="6" borderId="0" xfId="0" applyFont="1" applyFill="1" applyBorder="1" applyAlignment="1">
      <alignment horizontal="center"/>
    </xf>
    <xf numFmtId="0" fontId="13" fillId="2" borderId="0" xfId="0" applyFont="1" applyFill="1" applyBorder="1" applyAlignment="1">
      <alignment horizontal="center" vertical="center"/>
    </xf>
    <xf numFmtId="0" fontId="12" fillId="2" borderId="0" xfId="0" applyFont="1" applyFill="1" applyBorder="1" applyAlignment="1">
      <alignment horizontal="left" vertical="center" wrapText="1"/>
    </xf>
    <xf numFmtId="0" fontId="12" fillId="2" borderId="5" xfId="0" applyFont="1" applyFill="1" applyBorder="1" applyAlignment="1">
      <alignment horizontal="left" vertical="center" wrapText="1"/>
    </xf>
    <xf numFmtId="4" fontId="10" fillId="0" borderId="25" xfId="5" applyNumberFormat="1" applyFont="1" applyFill="1" applyBorder="1" applyAlignment="1">
      <alignment horizontal="left" vertical="center" wrapText="1"/>
    </xf>
    <xf numFmtId="4" fontId="10" fillId="0" borderId="26" xfId="5" applyNumberFormat="1" applyFont="1" applyFill="1" applyBorder="1" applyAlignment="1">
      <alignment horizontal="left" vertical="center" wrapText="1"/>
    </xf>
    <xf numFmtId="4" fontId="10" fillId="0" borderId="27" xfId="5" applyNumberFormat="1" applyFont="1" applyFill="1" applyBorder="1" applyAlignment="1">
      <alignment horizontal="left" vertical="center" wrapText="1"/>
    </xf>
    <xf numFmtId="4" fontId="11" fillId="0" borderId="25" xfId="6" applyNumberFormat="1" applyFont="1" applyFill="1" applyBorder="1" applyAlignment="1">
      <alignment horizontal="center" vertical="center"/>
    </xf>
    <xf numFmtId="4" fontId="11" fillId="0" borderId="28" xfId="6" applyNumberFormat="1" applyFont="1" applyFill="1" applyBorder="1" applyAlignment="1">
      <alignment horizontal="center" vertical="center"/>
    </xf>
    <xf numFmtId="4" fontId="11" fillId="0" borderId="30" xfId="5" applyNumberFormat="1" applyFont="1" applyFill="1" applyBorder="1" applyAlignment="1">
      <alignment horizontal="center" vertical="center"/>
    </xf>
    <xf numFmtId="4" fontId="11" fillId="0" borderId="31" xfId="5" applyNumberFormat="1" applyFont="1" applyFill="1" applyBorder="1" applyAlignment="1">
      <alignment horizontal="center" vertical="center"/>
    </xf>
    <xf numFmtId="4" fontId="11" fillId="0" borderId="32" xfId="5" applyNumberFormat="1" applyFont="1" applyFill="1" applyBorder="1" applyAlignment="1">
      <alignment horizontal="center" vertical="center"/>
    </xf>
    <xf numFmtId="4" fontId="11" fillId="0" borderId="39" xfId="5" applyNumberFormat="1" applyFont="1" applyFill="1" applyBorder="1" applyAlignment="1">
      <alignment horizontal="center" vertical="center"/>
    </xf>
    <xf numFmtId="4" fontId="11" fillId="0" borderId="40" xfId="5" applyNumberFormat="1" applyFont="1" applyFill="1" applyBorder="1" applyAlignment="1">
      <alignment horizontal="center" vertical="center"/>
    </xf>
    <xf numFmtId="4" fontId="11" fillId="0" borderId="41" xfId="5" applyNumberFormat="1" applyFont="1" applyFill="1" applyBorder="1" applyAlignment="1">
      <alignment horizontal="center" vertical="center"/>
    </xf>
    <xf numFmtId="4" fontId="11" fillId="0" borderId="35" xfId="5" applyNumberFormat="1" applyFont="1" applyFill="1" applyBorder="1" applyAlignment="1">
      <alignment horizontal="center" vertical="center"/>
    </xf>
    <xf numFmtId="4" fontId="11" fillId="0" borderId="44" xfId="5" applyNumberFormat="1" applyFont="1" applyFill="1" applyBorder="1" applyAlignment="1">
      <alignment horizontal="center" vertical="center"/>
    </xf>
    <xf numFmtId="4" fontId="11" fillId="0" borderId="54" xfId="5" applyNumberFormat="1" applyFont="1" applyFill="1" applyBorder="1" applyAlignment="1">
      <alignment horizontal="center" vertical="center"/>
    </xf>
    <xf numFmtId="4" fontId="11" fillId="0" borderId="36" xfId="5" applyNumberFormat="1" applyFont="1" applyFill="1" applyBorder="1" applyAlignment="1">
      <alignment horizontal="center" vertical="center"/>
    </xf>
    <xf numFmtId="4" fontId="11" fillId="0" borderId="37" xfId="5" applyNumberFormat="1" applyFont="1" applyFill="1" applyBorder="1" applyAlignment="1">
      <alignment horizontal="center" vertical="center"/>
    </xf>
    <xf numFmtId="4" fontId="12" fillId="0" borderId="38" xfId="5" applyNumberFormat="1" applyFont="1" applyFill="1" applyBorder="1" applyAlignment="1">
      <alignment horizontal="center" vertical="center"/>
    </xf>
    <xf numFmtId="4" fontId="12" fillId="0" borderId="18" xfId="5" applyNumberFormat="1" applyFont="1" applyFill="1" applyBorder="1" applyAlignment="1">
      <alignment horizontal="center" vertical="center"/>
    </xf>
    <xf numFmtId="4" fontId="12" fillId="0" borderId="19" xfId="5" applyNumberFormat="1" applyFont="1" applyFill="1" applyBorder="1" applyAlignment="1">
      <alignment horizontal="center" vertical="center"/>
    </xf>
    <xf numFmtId="4" fontId="12" fillId="0" borderId="45" xfId="5" applyNumberFormat="1" applyFont="1" applyFill="1" applyBorder="1" applyAlignment="1">
      <alignment horizontal="center" vertical="center"/>
    </xf>
    <xf numFmtId="4" fontId="12" fillId="0" borderId="0" xfId="5" applyNumberFormat="1" applyFont="1" applyFill="1" applyBorder="1" applyAlignment="1">
      <alignment horizontal="center" vertical="center"/>
    </xf>
    <xf numFmtId="4" fontId="12" fillId="0" borderId="24" xfId="5" applyNumberFormat="1" applyFont="1" applyFill="1" applyBorder="1" applyAlignment="1">
      <alignment horizontal="center" vertical="center"/>
    </xf>
    <xf numFmtId="4" fontId="12" fillId="0" borderId="51" xfId="5" applyNumberFormat="1" applyFont="1" applyFill="1" applyBorder="1" applyAlignment="1">
      <alignment horizontal="center" vertical="center"/>
    </xf>
    <xf numFmtId="4" fontId="12" fillId="0" borderId="21" xfId="5" applyNumberFormat="1" applyFont="1" applyFill="1" applyBorder="1" applyAlignment="1">
      <alignment horizontal="center" vertical="center"/>
    </xf>
    <xf numFmtId="4" fontId="12" fillId="0" borderId="22" xfId="5" applyNumberFormat="1" applyFont="1" applyFill="1" applyBorder="1" applyAlignment="1">
      <alignment horizontal="center" vertical="center"/>
    </xf>
    <xf numFmtId="4" fontId="12" fillId="0" borderId="43" xfId="5" applyNumberFormat="1" applyFont="1" applyFill="1" applyBorder="1" applyAlignment="1">
      <alignment horizontal="left" vertical="center"/>
    </xf>
    <xf numFmtId="4" fontId="12" fillId="0" borderId="47" xfId="5" applyNumberFormat="1" applyFont="1" applyFill="1" applyBorder="1" applyAlignment="1">
      <alignment horizontal="left" vertical="center"/>
    </xf>
    <xf numFmtId="4" fontId="10" fillId="24" borderId="25" xfId="5" applyNumberFormat="1" applyFont="1" applyFill="1" applyBorder="1" applyAlignment="1">
      <alignment horizontal="center" vertical="center" wrapText="1"/>
    </xf>
    <xf numFmtId="4" fontId="10" fillId="24" borderId="26" xfId="5" applyNumberFormat="1" applyFont="1" applyFill="1" applyBorder="1" applyAlignment="1">
      <alignment horizontal="center" vertical="center" wrapText="1"/>
    </xf>
    <xf numFmtId="4" fontId="10" fillId="24" borderId="27" xfId="5" applyNumberFormat="1" applyFont="1" applyFill="1" applyBorder="1" applyAlignment="1">
      <alignment horizontal="center" vertical="center" wrapText="1"/>
    </xf>
    <xf numFmtId="4" fontId="12" fillId="0" borderId="38" xfId="5" applyNumberFormat="1" applyFont="1" applyFill="1" applyBorder="1" applyAlignment="1">
      <alignment horizontal="center" vertical="center" wrapText="1"/>
    </xf>
    <xf numFmtId="4" fontId="12" fillId="0" borderId="18" xfId="5" applyNumberFormat="1" applyFont="1" applyFill="1" applyBorder="1" applyAlignment="1">
      <alignment horizontal="center" vertical="center" wrapText="1"/>
    </xf>
    <xf numFmtId="4" fontId="12" fillId="0" borderId="19" xfId="5" applyNumberFormat="1" applyFont="1" applyFill="1" applyBorder="1" applyAlignment="1">
      <alignment horizontal="center" vertical="center" wrapText="1"/>
    </xf>
    <xf numFmtId="4" fontId="12" fillId="0" borderId="45" xfId="5" applyNumberFormat="1" applyFont="1" applyFill="1" applyBorder="1" applyAlignment="1">
      <alignment horizontal="center" vertical="center" wrapText="1"/>
    </xf>
    <xf numFmtId="4" fontId="12" fillId="0" borderId="0" xfId="5" applyNumberFormat="1" applyFont="1" applyFill="1" applyBorder="1" applyAlignment="1">
      <alignment horizontal="center" vertical="center" wrapText="1"/>
    </xf>
    <xf numFmtId="4" fontId="12" fillId="0" borderId="24" xfId="5" applyNumberFormat="1" applyFont="1" applyFill="1" applyBorder="1" applyAlignment="1">
      <alignment horizontal="center" vertical="center" wrapText="1"/>
    </xf>
    <xf numFmtId="4" fontId="12" fillId="0" borderId="51" xfId="5" applyNumberFormat="1" applyFont="1" applyFill="1" applyBorder="1" applyAlignment="1">
      <alignment horizontal="center" vertical="center" wrapText="1"/>
    </xf>
    <xf numFmtId="4" fontId="12" fillId="0" borderId="21" xfId="5" applyNumberFormat="1" applyFont="1" applyFill="1" applyBorder="1" applyAlignment="1">
      <alignment horizontal="center" vertical="center" wrapText="1"/>
    </xf>
    <xf numFmtId="4" fontId="12" fillId="0" borderId="22" xfId="5" applyNumberFormat="1" applyFont="1" applyFill="1" applyBorder="1" applyAlignment="1">
      <alignment horizontal="center" vertical="center" wrapText="1"/>
    </xf>
    <xf numFmtId="4" fontId="12" fillId="0" borderId="43" xfId="5" applyNumberFormat="1" applyFont="1" applyFill="1" applyBorder="1" applyAlignment="1">
      <alignment horizontal="left" vertical="center" wrapText="1"/>
    </xf>
    <xf numFmtId="4" fontId="12" fillId="0" borderId="47" xfId="5" applyNumberFormat="1" applyFont="1" applyFill="1" applyBorder="1" applyAlignment="1">
      <alignment horizontal="left" vertical="center" wrapText="1"/>
    </xf>
    <xf numFmtId="4" fontId="12" fillId="0" borderId="42" xfId="5" applyNumberFormat="1" applyFont="1" applyFill="1" applyBorder="1" applyAlignment="1">
      <alignment horizontal="left" vertical="center"/>
    </xf>
    <xf numFmtId="4" fontId="10" fillId="0" borderId="57" xfId="5" applyNumberFormat="1" applyFont="1" applyBorder="1" applyAlignment="1">
      <alignment horizontal="center" vertical="center"/>
    </xf>
    <xf numFmtId="4" fontId="10" fillId="0" borderId="59" xfId="5" applyNumberFormat="1" applyFont="1" applyBorder="1" applyAlignment="1">
      <alignment horizontal="center" vertical="center"/>
    </xf>
    <xf numFmtId="4" fontId="10" fillId="0" borderId="20" xfId="5" applyNumberFormat="1" applyFont="1" applyFill="1" applyBorder="1" applyAlignment="1">
      <alignment horizontal="left" vertical="center" wrapText="1"/>
    </xf>
    <xf numFmtId="4" fontId="10" fillId="0" borderId="21" xfId="5" applyNumberFormat="1" applyFont="1" applyFill="1" applyBorder="1" applyAlignment="1">
      <alignment horizontal="left" vertical="center" wrapText="1"/>
    </xf>
    <xf numFmtId="4" fontId="10" fillId="0" borderId="22" xfId="5" applyNumberFormat="1" applyFont="1" applyFill="1" applyBorder="1" applyAlignment="1">
      <alignment horizontal="left" vertical="center" wrapText="1"/>
    </xf>
    <xf numFmtId="4" fontId="11" fillId="0" borderId="20" xfId="6" applyNumberFormat="1" applyFont="1" applyFill="1" applyBorder="1" applyAlignment="1">
      <alignment horizontal="center" vertical="center"/>
    </xf>
    <xf numFmtId="4" fontId="11" fillId="0" borderId="75" xfId="6" applyNumberFormat="1" applyFont="1" applyFill="1" applyBorder="1" applyAlignment="1">
      <alignment horizontal="center" vertical="center"/>
    </xf>
    <xf numFmtId="4" fontId="7" fillId="0" borderId="17" xfId="5" applyNumberFormat="1" applyFont="1" applyBorder="1" applyAlignment="1">
      <alignment horizontal="center" vertical="center"/>
    </xf>
    <xf numFmtId="4" fontId="7" fillId="0" borderId="18" xfId="5" applyNumberFormat="1" applyFont="1" applyBorder="1" applyAlignment="1">
      <alignment horizontal="center" vertical="center"/>
    </xf>
    <xf numFmtId="4" fontId="7" fillId="0" borderId="19" xfId="5" applyNumberFormat="1" applyFont="1" applyBorder="1" applyAlignment="1">
      <alignment horizontal="center" vertical="center"/>
    </xf>
    <xf numFmtId="4" fontId="7" fillId="0" borderId="20" xfId="5" applyNumberFormat="1" applyFont="1" applyBorder="1" applyAlignment="1">
      <alignment horizontal="center" vertical="center"/>
    </xf>
    <xf numFmtId="4" fontId="7" fillId="0" borderId="21" xfId="5" applyNumberFormat="1" applyFont="1" applyBorder="1" applyAlignment="1">
      <alignment horizontal="center" vertical="center"/>
    </xf>
    <xf numFmtId="4" fontId="7" fillId="0" borderId="22" xfId="5" applyNumberFormat="1" applyFont="1" applyBorder="1" applyAlignment="1">
      <alignment horizontal="center" vertical="center"/>
    </xf>
    <xf numFmtId="4" fontId="9" fillId="6" borderId="17" xfId="0" applyNumberFormat="1" applyFont="1" applyFill="1" applyBorder="1" applyAlignment="1">
      <alignment horizontal="center"/>
    </xf>
    <xf numFmtId="4" fontId="9" fillId="6" borderId="18" xfId="0" applyNumberFormat="1" applyFont="1" applyFill="1" applyBorder="1" applyAlignment="1">
      <alignment horizontal="center"/>
    </xf>
    <xf numFmtId="4" fontId="9" fillId="6" borderId="19" xfId="0" applyNumberFormat="1" applyFont="1" applyFill="1" applyBorder="1" applyAlignment="1">
      <alignment horizontal="center"/>
    </xf>
    <xf numFmtId="4" fontId="8" fillId="6" borderId="23" xfId="0" applyNumberFormat="1" applyFont="1" applyFill="1" applyBorder="1" applyAlignment="1">
      <alignment horizontal="center"/>
    </xf>
    <xf numFmtId="4" fontId="8" fillId="6" borderId="0" xfId="0" applyNumberFormat="1" applyFont="1" applyFill="1" applyBorder="1" applyAlignment="1">
      <alignment horizontal="center"/>
    </xf>
    <xf numFmtId="4" fontId="8" fillId="6" borderId="24" xfId="0" applyNumberFormat="1" applyFont="1" applyFill="1" applyBorder="1" applyAlignment="1">
      <alignment horizontal="center"/>
    </xf>
    <xf numFmtId="4" fontId="8" fillId="6" borderId="20" xfId="0" applyNumberFormat="1" applyFont="1" applyFill="1" applyBorder="1" applyAlignment="1">
      <alignment horizontal="center"/>
    </xf>
    <xf numFmtId="4" fontId="8" fillId="6" borderId="21" xfId="0" applyNumberFormat="1" applyFont="1" applyFill="1" applyBorder="1" applyAlignment="1">
      <alignment horizontal="center"/>
    </xf>
    <xf numFmtId="4" fontId="8" fillId="6" borderId="22" xfId="0" applyNumberFormat="1" applyFont="1" applyFill="1" applyBorder="1" applyAlignment="1">
      <alignment horizontal="center"/>
    </xf>
    <xf numFmtId="4" fontId="10" fillId="0" borderId="25" xfId="5" applyNumberFormat="1" applyFont="1" applyBorder="1" applyAlignment="1">
      <alignment horizontal="center" vertical="center"/>
    </xf>
    <xf numFmtId="4" fontId="10" fillId="0" borderId="26" xfId="5" applyNumberFormat="1" applyFont="1" applyBorder="1" applyAlignment="1">
      <alignment horizontal="center" vertical="center"/>
    </xf>
    <xf numFmtId="4" fontId="10" fillId="0" borderId="27" xfId="5" applyNumberFormat="1" applyFont="1" applyBorder="1" applyAlignment="1">
      <alignment horizontal="center" vertical="center"/>
    </xf>
    <xf numFmtId="4" fontId="12" fillId="0" borderId="69" xfId="5" applyNumberFormat="1" applyFont="1" applyFill="1" applyBorder="1" applyAlignment="1">
      <alignment horizontal="left" vertical="center"/>
    </xf>
    <xf numFmtId="4" fontId="12" fillId="0" borderId="61" xfId="5" applyNumberFormat="1" applyFont="1" applyFill="1" applyBorder="1" applyAlignment="1">
      <alignment horizontal="left" vertical="center"/>
    </xf>
    <xf numFmtId="4" fontId="10" fillId="0" borderId="58" xfId="5" applyNumberFormat="1" applyFont="1" applyBorder="1" applyAlignment="1">
      <alignment horizontal="center" vertical="center"/>
    </xf>
    <xf numFmtId="4" fontId="11" fillId="0" borderId="62" xfId="5" applyNumberFormat="1" applyFont="1" applyFill="1" applyBorder="1" applyAlignment="1">
      <alignment horizontal="center" vertical="center"/>
    </xf>
    <xf numFmtId="4" fontId="11" fillId="0" borderId="63" xfId="5" applyNumberFormat="1" applyFont="1" applyFill="1" applyBorder="1" applyAlignment="1">
      <alignment horizontal="center" vertical="center"/>
    </xf>
    <xf numFmtId="4" fontId="11" fillId="0" borderId="34" xfId="5" applyNumberFormat="1" applyFont="1" applyFill="1" applyBorder="1" applyAlignment="1">
      <alignment horizontal="center" vertical="center"/>
    </xf>
    <xf numFmtId="4" fontId="12" fillId="6" borderId="43" xfId="5" applyNumberFormat="1" applyFont="1" applyFill="1" applyBorder="1" applyAlignment="1">
      <alignment horizontal="left" vertical="center"/>
    </xf>
    <xf numFmtId="4" fontId="12" fillId="6" borderId="47" xfId="5" applyNumberFormat="1" applyFont="1" applyFill="1" applyBorder="1" applyAlignment="1">
      <alignment horizontal="left" vertical="center"/>
    </xf>
    <xf numFmtId="4" fontId="10" fillId="24" borderId="76" xfId="5" applyNumberFormat="1" applyFont="1" applyFill="1" applyBorder="1" applyAlignment="1">
      <alignment horizontal="center" vertical="center" wrapText="1"/>
    </xf>
    <xf numFmtId="4" fontId="11" fillId="0" borderId="74" xfId="5" applyNumberFormat="1" applyFont="1" applyFill="1" applyBorder="1" applyAlignment="1">
      <alignment horizontal="center" vertical="center"/>
    </xf>
    <xf numFmtId="4" fontId="11" fillId="0" borderId="69" xfId="5" applyNumberFormat="1" applyFont="1" applyFill="1" applyBorder="1" applyAlignment="1">
      <alignment horizontal="center" vertical="center"/>
    </xf>
    <xf numFmtId="4" fontId="13" fillId="0" borderId="0" xfId="0" applyNumberFormat="1" applyFont="1" applyBorder="1" applyAlignment="1">
      <alignment horizontal="center" vertical="center"/>
    </xf>
    <xf numFmtId="4" fontId="10" fillId="24" borderId="64" xfId="5" applyNumberFormat="1" applyFont="1" applyFill="1" applyBorder="1" applyAlignment="1">
      <alignment horizontal="center" vertical="center" wrapText="1"/>
    </xf>
    <xf numFmtId="4" fontId="10" fillId="24" borderId="65" xfId="5" applyNumberFormat="1" applyFont="1" applyFill="1" applyBorder="1" applyAlignment="1">
      <alignment horizontal="center" vertical="center" wrapText="1"/>
    </xf>
    <xf numFmtId="4" fontId="10" fillId="24" borderId="66" xfId="5" applyNumberFormat="1" applyFont="1" applyFill="1" applyBorder="1" applyAlignment="1">
      <alignment horizontal="center" vertical="center" wrapText="1"/>
    </xf>
    <xf numFmtId="4" fontId="8" fillId="0" borderId="0" xfId="0" quotePrefix="1" applyNumberFormat="1" applyFont="1" applyBorder="1" applyAlignment="1">
      <alignment horizontal="center" vertical="center"/>
    </xf>
    <xf numFmtId="4" fontId="10" fillId="0" borderId="76" xfId="5" applyNumberFormat="1" applyFont="1" applyFill="1" applyBorder="1" applyAlignment="1">
      <alignment horizontal="left" vertical="center" wrapText="1"/>
    </xf>
    <xf numFmtId="4" fontId="11" fillId="0" borderId="76" xfId="6" applyNumberFormat="1" applyFont="1" applyFill="1" applyBorder="1" applyAlignment="1">
      <alignment horizontal="center" vertical="center"/>
    </xf>
    <xf numFmtId="4" fontId="10" fillId="6" borderId="25" xfId="5" applyNumberFormat="1" applyFont="1" applyFill="1" applyBorder="1" applyAlignment="1">
      <alignment horizontal="left" vertical="center" wrapText="1"/>
    </xf>
    <xf numFmtId="4" fontId="10" fillId="6" borderId="26" xfId="5" applyNumberFormat="1" applyFont="1" applyFill="1" applyBorder="1" applyAlignment="1">
      <alignment horizontal="left" vertical="center" wrapText="1"/>
    </xf>
    <xf numFmtId="4" fontId="10" fillId="6" borderId="27" xfId="5" applyNumberFormat="1" applyFont="1" applyFill="1" applyBorder="1" applyAlignment="1">
      <alignment horizontal="left" vertical="center" wrapText="1"/>
    </xf>
    <xf numFmtId="4" fontId="11" fillId="6" borderId="25" xfId="6" applyNumberFormat="1" applyFont="1" applyFill="1" applyBorder="1" applyAlignment="1">
      <alignment horizontal="center" vertical="center"/>
    </xf>
    <xf numFmtId="4" fontId="11" fillId="6" borderId="28" xfId="6" applyNumberFormat="1" applyFont="1" applyFill="1" applyBorder="1" applyAlignment="1">
      <alignment horizontal="center" vertical="center"/>
    </xf>
    <xf numFmtId="0" fontId="19" fillId="5" borderId="1" xfId="2" applyFont="1" applyFill="1" applyBorder="1" applyAlignment="1">
      <alignment horizontal="center" vertical="center"/>
    </xf>
    <xf numFmtId="0" fontId="14" fillId="0" borderId="3" xfId="2" applyFont="1" applyBorder="1" applyAlignment="1">
      <alignment horizontal="center" vertical="center"/>
    </xf>
    <xf numFmtId="0" fontId="14" fillId="0" borderId="67" xfId="2" applyFont="1" applyBorder="1" applyAlignment="1">
      <alignment horizontal="center" vertical="center"/>
    </xf>
    <xf numFmtId="0" fontId="14" fillId="0" borderId="10" xfId="2" applyFont="1" applyBorder="1" applyAlignment="1">
      <alignment horizontal="center" vertical="center"/>
    </xf>
    <xf numFmtId="0" fontId="20" fillId="0" borderId="78" xfId="2" applyFont="1" applyBorder="1" applyAlignment="1">
      <alignment horizontal="center" vertical="center" wrapText="1"/>
    </xf>
    <xf numFmtId="0" fontId="20" fillId="0" borderId="4" xfId="2" applyFont="1" applyBorder="1" applyAlignment="1">
      <alignment horizontal="center" vertical="center" wrapText="1"/>
    </xf>
    <xf numFmtId="0" fontId="20" fillId="0" borderId="79" xfId="2" applyFont="1" applyBorder="1" applyAlignment="1">
      <alignment horizontal="center" vertical="center" wrapText="1"/>
    </xf>
    <xf numFmtId="0" fontId="20" fillId="0" borderId="45" xfId="2" applyFont="1" applyBorder="1" applyAlignment="1">
      <alignment horizontal="center" vertical="center" wrapText="1"/>
    </xf>
    <xf numFmtId="0" fontId="20" fillId="0" borderId="0" xfId="2" applyFont="1" applyBorder="1" applyAlignment="1">
      <alignment horizontal="center" vertical="center" wrapText="1"/>
    </xf>
    <xf numFmtId="0" fontId="20" fillId="0" borderId="80" xfId="2" applyFont="1" applyBorder="1" applyAlignment="1">
      <alignment horizontal="center" vertical="center" wrapText="1"/>
    </xf>
    <xf numFmtId="0" fontId="20" fillId="0" borderId="9" xfId="2" applyFont="1" applyBorder="1" applyAlignment="1">
      <alignment horizontal="center" vertical="center" wrapText="1"/>
    </xf>
    <xf numFmtId="0" fontId="20" fillId="0" borderId="5" xfId="2" applyFont="1" applyBorder="1" applyAlignment="1">
      <alignment horizontal="center" vertical="center" wrapText="1"/>
    </xf>
    <xf numFmtId="0" fontId="20" fillId="0" borderId="2" xfId="2" applyFont="1" applyBorder="1" applyAlignment="1">
      <alignment horizontal="center" vertical="center" wrapText="1"/>
    </xf>
    <xf numFmtId="0" fontId="19" fillId="4" borderId="1" xfId="2" applyFont="1" applyFill="1" applyBorder="1" applyAlignment="1">
      <alignment horizontal="center" vertical="center"/>
    </xf>
  </cellXfs>
  <cellStyles count="34">
    <cellStyle name="20% - Ênfase1 2" xfId="7"/>
    <cellStyle name="20% - Ênfase2 2" xfId="8"/>
    <cellStyle name="20% - Ênfase3 2" xfId="9"/>
    <cellStyle name="20% - Ênfase4 2" xfId="10"/>
    <cellStyle name="20% - Ênfase5 2" xfId="11"/>
    <cellStyle name="20% - Ênfase6 2" xfId="12"/>
    <cellStyle name="40% - Ênfase1 2" xfId="13"/>
    <cellStyle name="40% - Ênfase2 2" xfId="14"/>
    <cellStyle name="40% - Ênfase3 2" xfId="15"/>
    <cellStyle name="40% - Ênfase4 2" xfId="16"/>
    <cellStyle name="40% - Ênfase5 2" xfId="17"/>
    <cellStyle name="40% - Ênfase6 2" xfId="18"/>
    <cellStyle name="Excel Built-in Normal" xfId="27"/>
    <cellStyle name="Moeda" xfId="33" builtinId="4"/>
    <cellStyle name="Moeda 2" xfId="3"/>
    <cellStyle name="Normal" xfId="0" builtinId="0"/>
    <cellStyle name="Normal 2" xfId="2"/>
    <cellStyle name="Normal 3" xfId="5"/>
    <cellStyle name="Normal 4" xfId="19"/>
    <cellStyle name="Normal 5" xfId="20"/>
    <cellStyle name="Normal 6" xfId="25"/>
    <cellStyle name="Nota 2" xfId="21"/>
    <cellStyle name="Nota 3" xfId="22"/>
    <cellStyle name="Porcentagem 2" xfId="23"/>
    <cellStyle name="Porcentagem 2 2" xfId="28"/>
    <cellStyle name="Porcentagem 2 3" xfId="29"/>
    <cellStyle name="Porcentagem 3" xfId="26"/>
    <cellStyle name="Separador de milhares 2" xfId="4"/>
    <cellStyle name="Separador de milhares 3" xfId="24"/>
    <cellStyle name="Separador de milhares 4" xfId="30"/>
    <cellStyle name="Vírgula" xfId="1" builtinId="3"/>
    <cellStyle name="Vírgula 2" xfId="6"/>
    <cellStyle name="Vírgula 3" xfId="31"/>
    <cellStyle name="Vírgula 4" xfId="32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2</xdr:col>
      <xdr:colOff>1971675</xdr:colOff>
      <xdr:row>0</xdr:row>
      <xdr:rowOff>47066</xdr:rowOff>
    </xdr:from>
    <xdr:to>
      <xdr:col>2</xdr:col>
      <xdr:colOff>2599765</xdr:colOff>
      <xdr:row>2</xdr:row>
      <xdr:rowOff>156006</xdr:rowOff>
    </xdr:to>
    <xdr:pic>
      <xdr:nvPicPr>
        <xdr:cNvPr id="1176" name="Figura 6">
          <a:extLst>
            <a:ext uri="{FF2B5EF4-FFF2-40B4-BE49-F238E27FC236}">
              <a16:creationId xmlns:a16="http://schemas.microsoft.com/office/drawing/2014/main" xmlns="" id="{00000000-0008-0000-0000-000098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3277160" y="47066"/>
          <a:ext cx="628090" cy="501146"/>
        </a:xfrm>
        <a:prstGeom prst="rect">
          <a:avLst/>
        </a:prstGeom>
        <a:solidFill>
          <a:srgbClr val="FFFFFF"/>
        </a:solidFill>
        <a:ln w="9525">
          <a:noFill/>
          <a:miter lim="800000"/>
          <a:headEnd/>
          <a:tailEnd/>
        </a:ln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226819</xdr:colOff>
      <xdr:row>1</xdr:row>
      <xdr:rowOff>14129</xdr:rowOff>
    </xdr:from>
    <xdr:to>
      <xdr:col>1</xdr:col>
      <xdr:colOff>857249</xdr:colOff>
      <xdr:row>6</xdr:row>
      <xdr:rowOff>69865</xdr:rowOff>
    </xdr:to>
    <xdr:pic>
      <xdr:nvPicPr>
        <xdr:cNvPr id="2" name="Figura 6">
          <a:extLst>
            <a:ext uri="{FF2B5EF4-FFF2-40B4-BE49-F238E27FC236}">
              <a16:creationId xmlns:a16="http://schemas.microsoft.com/office/drawing/2014/main" xmlns="" id="{00000000-0008-0000-02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226819" y="145098"/>
          <a:ext cx="1166211" cy="1151111"/>
        </a:xfrm>
        <a:prstGeom prst="rect">
          <a:avLst/>
        </a:prstGeom>
        <a:solidFill>
          <a:srgbClr val="FFFFFF"/>
        </a:solidFill>
        <a:ln w="9525">
          <a:noFill/>
          <a:miter lim="800000"/>
          <a:headEnd/>
          <a:tailEnd/>
        </a:ln>
      </xdr:spPr>
    </xdr:pic>
    <xdr:clientData/>
  </xdr:twoCellAnchor>
</xdr:wsDr>
</file>

<file path=xl/theme/theme1.xml><?xml version="1.0" encoding="utf-8"?>
<a:theme xmlns:a="http://schemas.openxmlformats.org/drawingml/2006/main" name="Tema do Office">
  <a:themeElements>
    <a:clrScheme name="Escritório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Escritório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Escritório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253"/>
  <sheetViews>
    <sheetView tabSelected="1" view="pageBreakPreview" zoomScale="170" zoomScaleSheetLayoutView="170" workbookViewId="0">
      <selection activeCell="C193" sqref="C193"/>
    </sheetView>
  </sheetViews>
  <sheetFormatPr defaultRowHeight="12.75" x14ac:dyDescent="0.2"/>
  <cols>
    <col min="1" max="1" width="9.5703125" style="180" customWidth="1"/>
    <col min="2" max="2" width="10" style="181" customWidth="1"/>
    <col min="3" max="3" width="45.42578125" style="85" customWidth="1"/>
    <col min="4" max="4" width="7.140625" style="85" customWidth="1"/>
    <col min="5" max="5" width="9.28515625" style="182" bestFit="1" customWidth="1"/>
    <col min="6" max="6" width="10.28515625" style="85" customWidth="1"/>
    <col min="7" max="7" width="12.85546875" style="85" customWidth="1"/>
    <col min="8" max="8" width="12.28515625" style="85" customWidth="1"/>
    <col min="9" max="16384" width="9.140625" style="85"/>
  </cols>
  <sheetData>
    <row r="1" spans="1:7" ht="18" x14ac:dyDescent="0.2">
      <c r="A1" s="81"/>
      <c r="B1" s="82"/>
      <c r="C1" s="83"/>
      <c r="D1" s="83"/>
      <c r="E1" s="84"/>
      <c r="F1" s="83"/>
      <c r="G1" s="83"/>
    </row>
    <row r="2" spans="1:7" x14ac:dyDescent="0.2">
      <c r="A2" s="86"/>
      <c r="B2" s="82"/>
      <c r="C2" s="83"/>
      <c r="D2" s="83"/>
      <c r="E2" s="84"/>
      <c r="F2" s="83"/>
      <c r="G2" s="83"/>
    </row>
    <row r="3" spans="1:7" x14ac:dyDescent="0.2">
      <c r="A3" s="87"/>
      <c r="B3" s="82"/>
      <c r="C3" s="83"/>
      <c r="D3" s="83"/>
      <c r="E3" s="84"/>
      <c r="F3" s="83"/>
      <c r="G3" s="83"/>
    </row>
    <row r="4" spans="1:7" ht="18" x14ac:dyDescent="0.25">
      <c r="A4" s="220" t="s">
        <v>32</v>
      </c>
      <c r="B4" s="220"/>
      <c r="C4" s="220"/>
      <c r="D4" s="220"/>
      <c r="E4" s="220"/>
      <c r="F4" s="220"/>
      <c r="G4" s="220"/>
    </row>
    <row r="5" spans="1:7" x14ac:dyDescent="0.2">
      <c r="A5" s="221" t="s">
        <v>46</v>
      </c>
      <c r="B5" s="221"/>
      <c r="C5" s="221"/>
      <c r="D5" s="221"/>
      <c r="E5" s="221"/>
      <c r="F5" s="221"/>
      <c r="G5" s="221"/>
    </row>
    <row r="6" spans="1:7" x14ac:dyDescent="0.2">
      <c r="A6" s="221" t="s">
        <v>56</v>
      </c>
      <c r="B6" s="221"/>
      <c r="C6" s="221"/>
      <c r="D6" s="221"/>
      <c r="E6" s="221"/>
      <c r="F6" s="221"/>
      <c r="G6" s="221"/>
    </row>
    <row r="7" spans="1:7" x14ac:dyDescent="0.2">
      <c r="A7" s="221" t="s">
        <v>47</v>
      </c>
      <c r="B7" s="221"/>
      <c r="C7" s="221"/>
      <c r="D7" s="221"/>
      <c r="E7" s="221"/>
      <c r="F7" s="221"/>
      <c r="G7" s="221"/>
    </row>
    <row r="8" spans="1:7" ht="15.75" x14ac:dyDescent="0.2">
      <c r="A8" s="222" t="s">
        <v>15</v>
      </c>
      <c r="B8" s="222"/>
      <c r="C8" s="222"/>
      <c r="D8" s="222"/>
      <c r="E8" s="222"/>
      <c r="F8" s="222"/>
      <c r="G8" s="222"/>
    </row>
    <row r="9" spans="1:7" x14ac:dyDescent="0.2">
      <c r="A9" s="88"/>
      <c r="B9" s="82"/>
      <c r="C9" s="89"/>
      <c r="D9" s="89"/>
      <c r="E9" s="90"/>
      <c r="F9" s="89"/>
      <c r="G9" s="89"/>
    </row>
    <row r="10" spans="1:7" ht="13.5" customHeight="1" x14ac:dyDescent="0.2">
      <c r="A10" s="223" t="s">
        <v>445</v>
      </c>
      <c r="B10" s="223"/>
      <c r="C10" s="223"/>
      <c r="D10" s="91" t="s">
        <v>547</v>
      </c>
      <c r="E10" s="92"/>
      <c r="F10" s="93"/>
      <c r="G10" s="93"/>
    </row>
    <row r="11" spans="1:7" ht="13.5" customHeight="1" x14ac:dyDescent="0.2">
      <c r="A11" s="223"/>
      <c r="B11" s="223"/>
      <c r="C11" s="223"/>
      <c r="D11" s="91" t="s">
        <v>548</v>
      </c>
      <c r="E11" s="92"/>
      <c r="F11" s="93"/>
      <c r="G11" s="93"/>
    </row>
    <row r="12" spans="1:7" ht="18.75" customHeight="1" x14ac:dyDescent="0.2">
      <c r="A12" s="224"/>
      <c r="B12" s="224"/>
      <c r="C12" s="224"/>
      <c r="D12" s="91"/>
      <c r="E12" s="92"/>
      <c r="F12" s="94" t="s">
        <v>268</v>
      </c>
      <c r="G12" s="95" t="s">
        <v>269</v>
      </c>
    </row>
    <row r="13" spans="1:7" ht="25.5" x14ac:dyDescent="0.2">
      <c r="A13" s="96" t="s">
        <v>24</v>
      </c>
      <c r="B13" s="97" t="s">
        <v>469</v>
      </c>
      <c r="C13" s="98" t="s">
        <v>25</v>
      </c>
      <c r="D13" s="96" t="s">
        <v>16</v>
      </c>
      <c r="E13" s="99" t="s">
        <v>14</v>
      </c>
      <c r="F13" s="100" t="s">
        <v>26</v>
      </c>
      <c r="G13" s="100" t="s">
        <v>27</v>
      </c>
    </row>
    <row r="14" spans="1:7" x14ac:dyDescent="0.2">
      <c r="A14" s="101" t="s">
        <v>0</v>
      </c>
      <c r="B14" s="102"/>
      <c r="C14" s="103" t="s">
        <v>273</v>
      </c>
      <c r="D14" s="101"/>
      <c r="E14" s="104"/>
      <c r="F14" s="105"/>
      <c r="G14" s="104"/>
    </row>
    <row r="15" spans="1:7" ht="13.5" x14ac:dyDescent="0.25">
      <c r="A15" s="106" t="s">
        <v>67</v>
      </c>
      <c r="B15" s="107" t="s">
        <v>291</v>
      </c>
      <c r="C15" s="108" t="s">
        <v>113</v>
      </c>
      <c r="D15" s="106" t="s">
        <v>54</v>
      </c>
      <c r="E15" s="109">
        <f>calculos!R12</f>
        <v>124.76499999999999</v>
      </c>
      <c r="F15" s="110">
        <v>7.89</v>
      </c>
      <c r="G15" s="111">
        <f t="shared" ref="G15:G38" si="0">(E15*F15)</f>
        <v>984.39584999999988</v>
      </c>
    </row>
    <row r="16" spans="1:7" ht="23.25" customHeight="1" x14ac:dyDescent="0.2">
      <c r="A16" s="106" t="s">
        <v>97</v>
      </c>
      <c r="B16" s="112" t="s">
        <v>292</v>
      </c>
      <c r="C16" s="108" t="s">
        <v>57</v>
      </c>
      <c r="D16" s="106" t="s">
        <v>54</v>
      </c>
      <c r="E16" s="113">
        <f>calculos!R21</f>
        <v>217.22550000000001</v>
      </c>
      <c r="F16" s="114">
        <v>2.95</v>
      </c>
      <c r="G16" s="111">
        <f t="shared" si="0"/>
        <v>640.81522500000005</v>
      </c>
    </row>
    <row r="17" spans="1:7" x14ac:dyDescent="0.2">
      <c r="A17" s="106" t="s">
        <v>68</v>
      </c>
      <c r="B17" s="107" t="s">
        <v>293</v>
      </c>
      <c r="C17" s="108" t="s">
        <v>58</v>
      </c>
      <c r="D17" s="106" t="s">
        <v>51</v>
      </c>
      <c r="E17" s="111">
        <f>calculos!R30</f>
        <v>1</v>
      </c>
      <c r="F17" s="114">
        <v>11.75</v>
      </c>
      <c r="G17" s="111">
        <f t="shared" si="0"/>
        <v>11.75</v>
      </c>
    </row>
    <row r="18" spans="1:7" ht="12" customHeight="1" x14ac:dyDescent="0.2">
      <c r="A18" s="106" t="s">
        <v>116</v>
      </c>
      <c r="B18" s="107" t="s">
        <v>294</v>
      </c>
      <c r="C18" s="108" t="s">
        <v>187</v>
      </c>
      <c r="D18" s="106" t="s">
        <v>51</v>
      </c>
      <c r="E18" s="111">
        <f>calculos!R37</f>
        <v>18</v>
      </c>
      <c r="F18" s="114">
        <v>8.7200000000000006</v>
      </c>
      <c r="G18" s="111">
        <f t="shared" si="0"/>
        <v>156.96</v>
      </c>
    </row>
    <row r="19" spans="1:7" x14ac:dyDescent="0.2">
      <c r="A19" s="106" t="s">
        <v>98</v>
      </c>
      <c r="B19" s="107" t="s">
        <v>295</v>
      </c>
      <c r="C19" s="108" t="s">
        <v>163</v>
      </c>
      <c r="D19" s="106" t="s">
        <v>54</v>
      </c>
      <c r="E19" s="111">
        <f>calculos!R43</f>
        <v>83.731500000000011</v>
      </c>
      <c r="F19" s="114">
        <v>10.210000000000001</v>
      </c>
      <c r="G19" s="111">
        <f t="shared" si="0"/>
        <v>854.89861500000018</v>
      </c>
    </row>
    <row r="20" spans="1:7" x14ac:dyDescent="0.2">
      <c r="A20" s="106" t="s">
        <v>79</v>
      </c>
      <c r="B20" s="107" t="s">
        <v>296</v>
      </c>
      <c r="C20" s="108" t="s">
        <v>83</v>
      </c>
      <c r="D20" s="106" t="s">
        <v>54</v>
      </c>
      <c r="E20" s="109">
        <f>calculos!R52</f>
        <v>72.396000000000001</v>
      </c>
      <c r="F20" s="115">
        <v>11.17</v>
      </c>
      <c r="G20" s="111">
        <f t="shared" si="0"/>
        <v>808.66332</v>
      </c>
    </row>
    <row r="21" spans="1:7" x14ac:dyDescent="0.2">
      <c r="A21" s="106" t="s">
        <v>78</v>
      </c>
      <c r="B21" s="107" t="s">
        <v>297</v>
      </c>
      <c r="C21" s="108" t="s">
        <v>80</v>
      </c>
      <c r="D21" s="106" t="s">
        <v>81</v>
      </c>
      <c r="E21" s="109">
        <f>calculos!R62</f>
        <v>8.7255000000000003</v>
      </c>
      <c r="F21" s="114">
        <v>47.39</v>
      </c>
      <c r="G21" s="111">
        <f t="shared" si="0"/>
        <v>413.50144499999999</v>
      </c>
    </row>
    <row r="22" spans="1:7" x14ac:dyDescent="0.2">
      <c r="A22" s="106" t="s">
        <v>117</v>
      </c>
      <c r="B22" s="107" t="s">
        <v>298</v>
      </c>
      <c r="C22" s="108" t="s">
        <v>82</v>
      </c>
      <c r="D22" s="106" t="s">
        <v>54</v>
      </c>
      <c r="E22" s="109">
        <f>calculos!R73</f>
        <v>133.97</v>
      </c>
      <c r="F22" s="114">
        <v>23.21</v>
      </c>
      <c r="G22" s="111">
        <f t="shared" si="0"/>
        <v>3109.4437000000003</v>
      </c>
    </row>
    <row r="23" spans="1:7" x14ac:dyDescent="0.2">
      <c r="A23" s="106" t="s">
        <v>99</v>
      </c>
      <c r="B23" s="107" t="s">
        <v>299</v>
      </c>
      <c r="C23" s="108" t="s">
        <v>122</v>
      </c>
      <c r="D23" s="106" t="s">
        <v>54</v>
      </c>
      <c r="E23" s="111">
        <f>calculos!R79</f>
        <v>133.97</v>
      </c>
      <c r="F23" s="114">
        <v>18.98</v>
      </c>
      <c r="G23" s="111">
        <f t="shared" si="0"/>
        <v>2542.7505999999998</v>
      </c>
    </row>
    <row r="24" spans="1:7" x14ac:dyDescent="0.2">
      <c r="A24" s="106" t="s">
        <v>153</v>
      </c>
      <c r="B24" s="116" t="s">
        <v>300</v>
      </c>
      <c r="C24" s="108" t="s">
        <v>90</v>
      </c>
      <c r="D24" s="117" t="s">
        <v>52</v>
      </c>
      <c r="E24" s="118">
        <f>calculos!R85</f>
        <v>24.6</v>
      </c>
      <c r="F24" s="119">
        <v>1.96</v>
      </c>
      <c r="G24" s="111">
        <f t="shared" si="0"/>
        <v>48.216000000000001</v>
      </c>
    </row>
    <row r="25" spans="1:7" x14ac:dyDescent="0.2">
      <c r="A25" s="106" t="s">
        <v>228</v>
      </c>
      <c r="B25" s="116" t="s">
        <v>301</v>
      </c>
      <c r="C25" s="108" t="s">
        <v>224</v>
      </c>
      <c r="D25" s="106" t="s">
        <v>51</v>
      </c>
      <c r="E25" s="118">
        <f>calculos!R92</f>
        <v>4</v>
      </c>
      <c r="F25" s="119">
        <v>16.41</v>
      </c>
      <c r="G25" s="111">
        <f t="shared" si="0"/>
        <v>65.64</v>
      </c>
    </row>
    <row r="26" spans="1:7" x14ac:dyDescent="0.2">
      <c r="A26" s="106" t="s">
        <v>229</v>
      </c>
      <c r="B26" s="116" t="s">
        <v>302</v>
      </c>
      <c r="C26" s="108" t="s">
        <v>225</v>
      </c>
      <c r="D26" s="106" t="s">
        <v>54</v>
      </c>
      <c r="E26" s="118">
        <f>calculos!R98</f>
        <v>1.2</v>
      </c>
      <c r="F26" s="119">
        <v>19.690000000000001</v>
      </c>
      <c r="G26" s="111">
        <f t="shared" si="0"/>
        <v>23.628</v>
      </c>
    </row>
    <row r="27" spans="1:7" x14ac:dyDescent="0.2">
      <c r="A27" s="106" t="s">
        <v>230</v>
      </c>
      <c r="B27" s="116" t="s">
        <v>303</v>
      </c>
      <c r="C27" s="108" t="s">
        <v>226</v>
      </c>
      <c r="D27" s="106" t="s">
        <v>51</v>
      </c>
      <c r="E27" s="118">
        <f>calculos!R104</f>
        <v>1</v>
      </c>
      <c r="F27" s="119">
        <v>19.690000000000001</v>
      </c>
      <c r="G27" s="111">
        <f t="shared" si="0"/>
        <v>19.690000000000001</v>
      </c>
    </row>
    <row r="28" spans="1:7" x14ac:dyDescent="0.2">
      <c r="A28" s="106" t="s">
        <v>231</v>
      </c>
      <c r="B28" s="116" t="s">
        <v>304</v>
      </c>
      <c r="C28" s="108" t="s">
        <v>227</v>
      </c>
      <c r="D28" s="106" t="s">
        <v>51</v>
      </c>
      <c r="E28" s="118">
        <f>calculos!R109</f>
        <v>7</v>
      </c>
      <c r="F28" s="119">
        <v>8.7200000000000006</v>
      </c>
      <c r="G28" s="111">
        <f t="shared" si="0"/>
        <v>61.040000000000006</v>
      </c>
    </row>
    <row r="29" spans="1:7" x14ac:dyDescent="0.2">
      <c r="A29" s="106" t="s">
        <v>238</v>
      </c>
      <c r="B29" s="116" t="s">
        <v>305</v>
      </c>
      <c r="C29" s="108" t="s">
        <v>237</v>
      </c>
      <c r="D29" s="106" t="s">
        <v>54</v>
      </c>
      <c r="E29" s="118">
        <f>calculos!R115</f>
        <v>17.759999999999998</v>
      </c>
      <c r="F29" s="119">
        <v>12.63</v>
      </c>
      <c r="G29" s="111">
        <f t="shared" si="0"/>
        <v>224.30879999999999</v>
      </c>
    </row>
    <row r="30" spans="1:7" ht="12" customHeight="1" x14ac:dyDescent="0.2">
      <c r="A30" s="106" t="s">
        <v>251</v>
      </c>
      <c r="B30" s="116" t="s">
        <v>306</v>
      </c>
      <c r="C30" s="108" t="s">
        <v>289</v>
      </c>
      <c r="D30" s="106" t="s">
        <v>54</v>
      </c>
      <c r="E30" s="118">
        <f>calculos!R123</f>
        <v>14.100000000000001</v>
      </c>
      <c r="F30" s="119">
        <v>7.89</v>
      </c>
      <c r="G30" s="111">
        <f t="shared" si="0"/>
        <v>111.24900000000001</v>
      </c>
    </row>
    <row r="31" spans="1:7" ht="19.5" customHeight="1" x14ac:dyDescent="0.2">
      <c r="A31" s="106" t="s">
        <v>252</v>
      </c>
      <c r="B31" s="116" t="s">
        <v>307</v>
      </c>
      <c r="C31" s="108" t="s">
        <v>241</v>
      </c>
      <c r="D31" s="117" t="s">
        <v>51</v>
      </c>
      <c r="E31" s="118">
        <f>calculos!R129</f>
        <v>1</v>
      </c>
      <c r="F31" s="119">
        <v>32.82</v>
      </c>
      <c r="G31" s="111">
        <f t="shared" si="0"/>
        <v>32.82</v>
      </c>
    </row>
    <row r="32" spans="1:7" x14ac:dyDescent="0.2">
      <c r="A32" s="106" t="s">
        <v>253</v>
      </c>
      <c r="B32" s="116" t="s">
        <v>403</v>
      </c>
      <c r="C32" s="108" t="s">
        <v>404</v>
      </c>
      <c r="D32" s="117" t="s">
        <v>81</v>
      </c>
      <c r="E32" s="118">
        <f>calculos!R135</f>
        <v>0.44100000000000006</v>
      </c>
      <c r="F32" s="119">
        <v>261.62</v>
      </c>
      <c r="G32" s="111">
        <f t="shared" ref="G32" si="1">(E32*F32)</f>
        <v>115.37442000000001</v>
      </c>
    </row>
    <row r="33" spans="1:7" x14ac:dyDescent="0.2">
      <c r="A33" s="216" t="s">
        <v>49</v>
      </c>
      <c r="B33" s="216"/>
      <c r="C33" s="216"/>
      <c r="D33" s="120"/>
      <c r="E33" s="121"/>
      <c r="F33" s="121"/>
      <c r="G33" s="122">
        <f>SUM(G15:G32)</f>
        <v>10225.144975000003</v>
      </c>
    </row>
    <row r="34" spans="1:7" ht="12.75" customHeight="1" x14ac:dyDescent="0.25">
      <c r="A34" s="123" t="s">
        <v>72</v>
      </c>
      <c r="B34" s="102"/>
      <c r="C34" s="124" t="s">
        <v>459</v>
      </c>
      <c r="D34" s="125"/>
      <c r="E34" s="121"/>
      <c r="F34" s="121"/>
      <c r="G34" s="121"/>
    </row>
    <row r="35" spans="1:7" ht="12.75" customHeight="1" x14ac:dyDescent="0.2">
      <c r="A35" s="106" t="s">
        <v>73</v>
      </c>
      <c r="B35" s="116" t="s">
        <v>407</v>
      </c>
      <c r="C35" s="108" t="s">
        <v>242</v>
      </c>
      <c r="D35" s="106" t="s">
        <v>54</v>
      </c>
      <c r="E35" s="118">
        <f>calculos!R146</f>
        <v>180</v>
      </c>
      <c r="F35" s="119">
        <v>3.48</v>
      </c>
      <c r="G35" s="111">
        <f t="shared" si="0"/>
        <v>626.4</v>
      </c>
    </row>
    <row r="36" spans="1:7" x14ac:dyDescent="0.2">
      <c r="A36" s="216" t="s">
        <v>49</v>
      </c>
      <c r="B36" s="216"/>
      <c r="C36" s="216"/>
      <c r="D36" s="120"/>
      <c r="E36" s="121"/>
      <c r="F36" s="121"/>
      <c r="G36" s="122">
        <f>SUM(G35)</f>
        <v>626.4</v>
      </c>
    </row>
    <row r="37" spans="1:7" ht="12.75" customHeight="1" x14ac:dyDescent="0.25">
      <c r="A37" s="123" t="s">
        <v>74</v>
      </c>
      <c r="B37" s="102"/>
      <c r="C37" s="124" t="s">
        <v>460</v>
      </c>
      <c r="D37" s="125"/>
      <c r="E37" s="121"/>
      <c r="F37" s="121"/>
      <c r="G37" s="121"/>
    </row>
    <row r="38" spans="1:7" ht="12.75" customHeight="1" x14ac:dyDescent="0.2">
      <c r="A38" s="106" t="s">
        <v>75</v>
      </c>
      <c r="B38" s="116" t="s">
        <v>408</v>
      </c>
      <c r="C38" s="108" t="s">
        <v>243</v>
      </c>
      <c r="D38" s="106" t="s">
        <v>54</v>
      </c>
      <c r="E38" s="118">
        <f>calculos!R153</f>
        <v>180</v>
      </c>
      <c r="F38" s="119">
        <v>18.98</v>
      </c>
      <c r="G38" s="111">
        <f t="shared" si="0"/>
        <v>3416.4</v>
      </c>
    </row>
    <row r="39" spans="1:7" x14ac:dyDescent="0.2">
      <c r="A39" s="216" t="s">
        <v>49</v>
      </c>
      <c r="B39" s="216"/>
      <c r="C39" s="216"/>
      <c r="D39" s="120"/>
      <c r="E39" s="121"/>
      <c r="F39" s="121"/>
      <c r="G39" s="122">
        <f>SUM(G38)</f>
        <v>3416.4</v>
      </c>
    </row>
    <row r="40" spans="1:7" ht="12.75" customHeight="1" x14ac:dyDescent="0.25">
      <c r="A40" s="123" t="s">
        <v>2</v>
      </c>
      <c r="B40" s="102"/>
      <c r="C40" s="124" t="s">
        <v>461</v>
      </c>
      <c r="D40" s="125"/>
      <c r="E40" s="121"/>
      <c r="F40" s="121"/>
      <c r="G40" s="121"/>
    </row>
    <row r="41" spans="1:7" x14ac:dyDescent="0.2">
      <c r="A41" s="106" t="s">
        <v>71</v>
      </c>
      <c r="B41" s="107" t="s">
        <v>462</v>
      </c>
      <c r="C41" s="108" t="s">
        <v>463</v>
      </c>
      <c r="D41" s="106" t="s">
        <v>54</v>
      </c>
      <c r="E41" s="111">
        <f>calculos!R160</f>
        <v>8</v>
      </c>
      <c r="F41" s="114">
        <v>186.19</v>
      </c>
      <c r="G41" s="111">
        <f t="shared" ref="G41:G42" si="2">(E41*F41)</f>
        <v>1489.52</v>
      </c>
    </row>
    <row r="42" spans="1:7" s="130" customFormat="1" ht="25.5" x14ac:dyDescent="0.2">
      <c r="A42" s="106" t="s">
        <v>464</v>
      </c>
      <c r="B42" s="127" t="s">
        <v>549</v>
      </c>
      <c r="C42" s="108" t="s">
        <v>468</v>
      </c>
      <c r="D42" s="126" t="s">
        <v>54</v>
      </c>
      <c r="E42" s="128">
        <f>calculos!R166</f>
        <v>66</v>
      </c>
      <c r="F42" s="206">
        <f>53.47*1.309</f>
        <v>69.992229999999992</v>
      </c>
      <c r="G42" s="111">
        <f t="shared" si="2"/>
        <v>4619.4871799999992</v>
      </c>
    </row>
    <row r="43" spans="1:7" s="130" customFormat="1" ht="46.5" customHeight="1" x14ac:dyDescent="0.2">
      <c r="A43" s="106" t="s">
        <v>465</v>
      </c>
      <c r="B43" s="127" t="s">
        <v>543</v>
      </c>
      <c r="C43" s="108" t="s">
        <v>542</v>
      </c>
      <c r="D43" s="126" t="s">
        <v>54</v>
      </c>
      <c r="E43" s="128">
        <f>calculos!R172</f>
        <v>10.9</v>
      </c>
      <c r="F43" s="129">
        <v>411.17</v>
      </c>
      <c r="G43" s="111">
        <f t="shared" ref="G43" si="3">(E43*F43)</f>
        <v>4481.7530000000006</v>
      </c>
    </row>
    <row r="44" spans="1:7" x14ac:dyDescent="0.2">
      <c r="A44" s="216" t="s">
        <v>49</v>
      </c>
      <c r="B44" s="216"/>
      <c r="C44" s="216"/>
      <c r="D44" s="120"/>
      <c r="E44" s="121"/>
      <c r="F44" s="121"/>
      <c r="G44" s="122">
        <f>SUM(G41:G43)</f>
        <v>10590.760179999999</v>
      </c>
    </row>
    <row r="45" spans="1:7" ht="12.75" customHeight="1" x14ac:dyDescent="0.25">
      <c r="A45" s="123" t="s">
        <v>60</v>
      </c>
      <c r="B45" s="102"/>
      <c r="C45" s="124" t="s">
        <v>196</v>
      </c>
      <c r="D45" s="125"/>
      <c r="E45" s="121"/>
      <c r="F45" s="121"/>
      <c r="G45" s="121"/>
    </row>
    <row r="46" spans="1:7" ht="20.25" customHeight="1" x14ac:dyDescent="0.2">
      <c r="A46" s="106" t="s">
        <v>3</v>
      </c>
      <c r="B46" s="107" t="s">
        <v>409</v>
      </c>
      <c r="C46" s="108" t="s">
        <v>195</v>
      </c>
      <c r="D46" s="106" t="s">
        <v>81</v>
      </c>
      <c r="E46" s="111">
        <f>calculos!R182</f>
        <v>30.581600000000002</v>
      </c>
      <c r="F46" s="114">
        <v>45.19</v>
      </c>
      <c r="G46" s="111">
        <f t="shared" ref="G46:G47" si="4">(E46*F46)</f>
        <v>1381.9825040000001</v>
      </c>
    </row>
    <row r="47" spans="1:7" s="130" customFormat="1" ht="22.5" customHeight="1" x14ac:dyDescent="0.2">
      <c r="A47" s="106" t="s">
        <v>209</v>
      </c>
      <c r="B47" s="127" t="s">
        <v>410</v>
      </c>
      <c r="C47" s="108" t="s">
        <v>550</v>
      </c>
      <c r="D47" s="126" t="s">
        <v>81</v>
      </c>
      <c r="E47" s="128">
        <f>calculos!R189</f>
        <v>60.437000000000005</v>
      </c>
      <c r="F47" s="129">
        <v>114.56</v>
      </c>
      <c r="G47" s="111">
        <f t="shared" si="4"/>
        <v>6923.6627200000003</v>
      </c>
    </row>
    <row r="48" spans="1:7" ht="12.75" customHeight="1" x14ac:dyDescent="0.2">
      <c r="A48" s="106" t="s">
        <v>327</v>
      </c>
      <c r="B48" s="107" t="s">
        <v>411</v>
      </c>
      <c r="C48" s="108" t="s">
        <v>232</v>
      </c>
      <c r="D48" s="106" t="s">
        <v>54</v>
      </c>
      <c r="E48" s="111">
        <f>calculos!R195</f>
        <v>53.956000000000003</v>
      </c>
      <c r="F48" s="114">
        <v>23.63</v>
      </c>
      <c r="G48" s="111">
        <f>E48*F48</f>
        <v>1274.98028</v>
      </c>
    </row>
    <row r="49" spans="1:7" x14ac:dyDescent="0.2">
      <c r="A49" s="216" t="s">
        <v>49</v>
      </c>
      <c r="B49" s="216"/>
      <c r="C49" s="216"/>
      <c r="D49" s="120"/>
      <c r="E49" s="121"/>
      <c r="F49" s="121"/>
      <c r="G49" s="122">
        <f>SUM(G46:G48)</f>
        <v>9580.6255039999996</v>
      </c>
    </row>
    <row r="50" spans="1:7" ht="12.75" customHeight="1" x14ac:dyDescent="0.25">
      <c r="A50" s="123" t="s">
        <v>4</v>
      </c>
      <c r="B50" s="102"/>
      <c r="C50" s="124" t="s">
        <v>84</v>
      </c>
      <c r="D50" s="125"/>
      <c r="E50" s="121"/>
      <c r="F50" s="121"/>
      <c r="G50" s="121"/>
    </row>
    <row r="51" spans="1:7" ht="31.5" customHeight="1" x14ac:dyDescent="0.2">
      <c r="A51" s="106" t="s">
        <v>5</v>
      </c>
      <c r="B51" s="107" t="s">
        <v>412</v>
      </c>
      <c r="C51" s="108" t="s">
        <v>239</v>
      </c>
      <c r="D51" s="106" t="s">
        <v>81</v>
      </c>
      <c r="E51" s="109">
        <f>calculos!R203</f>
        <v>2.5146800000000002</v>
      </c>
      <c r="F51" s="131">
        <v>476.74</v>
      </c>
      <c r="G51" s="111">
        <f t="shared" ref="G51:G57" si="5">(E51*F51)</f>
        <v>1198.8485432000002</v>
      </c>
    </row>
    <row r="52" spans="1:7" ht="22.5" customHeight="1" x14ac:dyDescent="0.2">
      <c r="A52" s="106" t="s">
        <v>470</v>
      </c>
      <c r="B52" s="107" t="s">
        <v>413</v>
      </c>
      <c r="C52" s="108" t="s">
        <v>127</v>
      </c>
      <c r="D52" s="106" t="s">
        <v>128</v>
      </c>
      <c r="E52" s="132">
        <f>calculos!R216</f>
        <v>20.2181</v>
      </c>
      <c r="F52" s="131">
        <v>526.91999999999996</v>
      </c>
      <c r="G52" s="111">
        <f t="shared" si="5"/>
        <v>10653.321252</v>
      </c>
    </row>
    <row r="53" spans="1:7" ht="23.25" customHeight="1" x14ac:dyDescent="0.2">
      <c r="A53" s="106" t="s">
        <v>471</v>
      </c>
      <c r="B53" s="107" t="s">
        <v>414</v>
      </c>
      <c r="C53" s="108" t="s">
        <v>87</v>
      </c>
      <c r="D53" s="106" t="s">
        <v>88</v>
      </c>
      <c r="E53" s="109">
        <f>calculos!R225</f>
        <v>2048.4</v>
      </c>
      <c r="F53" s="149">
        <v>6.9</v>
      </c>
      <c r="G53" s="111">
        <f t="shared" si="5"/>
        <v>14133.960000000001</v>
      </c>
    </row>
    <row r="54" spans="1:7" ht="23.25" customHeight="1" x14ac:dyDescent="0.2">
      <c r="A54" s="106" t="s">
        <v>472</v>
      </c>
      <c r="B54" s="107" t="s">
        <v>451</v>
      </c>
      <c r="C54" s="108" t="s">
        <v>450</v>
      </c>
      <c r="D54" s="106" t="s">
        <v>88</v>
      </c>
      <c r="E54" s="109">
        <f>calculos!R231</f>
        <v>378</v>
      </c>
      <c r="F54" s="131">
        <v>7.42</v>
      </c>
      <c r="G54" s="111">
        <f t="shared" ref="G54" si="6">(E54*F54)</f>
        <v>2804.7599999999998</v>
      </c>
    </row>
    <row r="55" spans="1:7" ht="23.25" customHeight="1" x14ac:dyDescent="0.2">
      <c r="A55" s="106" t="s">
        <v>473</v>
      </c>
      <c r="B55" s="107" t="s">
        <v>449</v>
      </c>
      <c r="C55" s="108" t="s">
        <v>448</v>
      </c>
      <c r="D55" s="106" t="s">
        <v>88</v>
      </c>
      <c r="E55" s="109">
        <f>calculos!R237</f>
        <v>1819.8</v>
      </c>
      <c r="F55" s="131">
        <v>7.02</v>
      </c>
      <c r="G55" s="111">
        <f t="shared" si="5"/>
        <v>12774.995999999999</v>
      </c>
    </row>
    <row r="56" spans="1:7" ht="22.5" customHeight="1" x14ac:dyDescent="0.2">
      <c r="A56" s="106" t="s">
        <v>474</v>
      </c>
      <c r="B56" s="107" t="s">
        <v>415</v>
      </c>
      <c r="C56" s="108" t="s">
        <v>89</v>
      </c>
      <c r="D56" s="106" t="s">
        <v>52</v>
      </c>
      <c r="E56" s="109">
        <f>calculos!R243</f>
        <v>59.8</v>
      </c>
      <c r="F56" s="115">
        <v>9.7899999999999991</v>
      </c>
      <c r="G56" s="111">
        <f t="shared" si="5"/>
        <v>585.44199999999989</v>
      </c>
    </row>
    <row r="57" spans="1:7" ht="31.5" customHeight="1" x14ac:dyDescent="0.2">
      <c r="A57" s="106" t="s">
        <v>475</v>
      </c>
      <c r="B57" s="107" t="s">
        <v>416</v>
      </c>
      <c r="C57" s="108" t="s">
        <v>129</v>
      </c>
      <c r="D57" s="106" t="s">
        <v>54</v>
      </c>
      <c r="E57" s="109">
        <f>calculos!R253</f>
        <v>363.92579999999998</v>
      </c>
      <c r="F57" s="115">
        <v>73.61</v>
      </c>
      <c r="G57" s="111">
        <f t="shared" si="5"/>
        <v>26788.578137999997</v>
      </c>
    </row>
    <row r="58" spans="1:7" ht="27" customHeight="1" x14ac:dyDescent="0.2">
      <c r="A58" s="106" t="s">
        <v>476</v>
      </c>
      <c r="B58" s="107" t="s">
        <v>417</v>
      </c>
      <c r="C58" s="108" t="s">
        <v>551</v>
      </c>
      <c r="D58" s="106" t="s">
        <v>54</v>
      </c>
      <c r="E58" s="109">
        <f>calculos!R259</f>
        <v>47.966399999999993</v>
      </c>
      <c r="F58" s="133">
        <v>94.59</v>
      </c>
      <c r="G58" s="111">
        <f t="shared" ref="G58" si="7">(E58*F58)</f>
        <v>4537.1417759999995</v>
      </c>
    </row>
    <row r="59" spans="1:7" ht="12.75" customHeight="1" x14ac:dyDescent="0.2">
      <c r="A59" s="216" t="s">
        <v>49</v>
      </c>
      <c r="B59" s="216"/>
      <c r="C59" s="216"/>
      <c r="D59" s="120"/>
      <c r="E59" s="121"/>
      <c r="F59" s="121"/>
      <c r="G59" s="122">
        <f>SUM(G51:G58)</f>
        <v>73477.047709200007</v>
      </c>
    </row>
    <row r="60" spans="1:7" x14ac:dyDescent="0.2">
      <c r="A60" s="101" t="s">
        <v>76</v>
      </c>
      <c r="B60" s="102"/>
      <c r="C60" s="175" t="s">
        <v>33</v>
      </c>
      <c r="D60" s="101"/>
      <c r="E60" s="134"/>
      <c r="F60" s="134"/>
      <c r="G60" s="135"/>
    </row>
    <row r="61" spans="1:7" ht="44.25" customHeight="1" x14ac:dyDescent="0.2">
      <c r="A61" s="106" t="s">
        <v>77</v>
      </c>
      <c r="B61" s="136" t="s">
        <v>69</v>
      </c>
      <c r="C61" s="108" t="s">
        <v>70</v>
      </c>
      <c r="D61" s="137" t="s">
        <v>54</v>
      </c>
      <c r="E61" s="138">
        <f>calculos!R267</f>
        <v>316.005</v>
      </c>
      <c r="F61" s="131">
        <v>50.24</v>
      </c>
      <c r="G61" s="111">
        <f t="shared" ref="G61" si="8">(E61*F61)</f>
        <v>15876.091200000001</v>
      </c>
    </row>
    <row r="62" spans="1:7" ht="12.75" customHeight="1" x14ac:dyDescent="0.2">
      <c r="A62" s="216" t="s">
        <v>49</v>
      </c>
      <c r="B62" s="216"/>
      <c r="C62" s="216"/>
      <c r="D62" s="123"/>
      <c r="E62" s="139"/>
      <c r="F62" s="139"/>
      <c r="G62" s="122">
        <f>SUM(G61:G61)</f>
        <v>15876.091200000001</v>
      </c>
    </row>
    <row r="63" spans="1:7" x14ac:dyDescent="0.2">
      <c r="A63" s="101" t="s">
        <v>6</v>
      </c>
      <c r="B63" s="102"/>
      <c r="C63" s="103" t="s">
        <v>321</v>
      </c>
      <c r="D63" s="101"/>
      <c r="E63" s="134"/>
      <c r="F63" s="134"/>
      <c r="G63" s="135"/>
    </row>
    <row r="64" spans="1:7" ht="56.25" customHeight="1" x14ac:dyDescent="0.2">
      <c r="A64" s="140" t="s">
        <v>63</v>
      </c>
      <c r="B64" s="106" t="s">
        <v>446</v>
      </c>
      <c r="C64" s="108" t="s">
        <v>322</v>
      </c>
      <c r="D64" s="141" t="s">
        <v>54</v>
      </c>
      <c r="E64" s="109">
        <f>calculos!R284</f>
        <v>329.6</v>
      </c>
      <c r="F64" s="183">
        <f>72.96*1.309</f>
        <v>95.504639999999981</v>
      </c>
      <c r="G64" s="111">
        <f t="shared" ref="G64" si="9">(E64*F64)</f>
        <v>31478.329343999994</v>
      </c>
    </row>
    <row r="65" spans="1:7" ht="38.25" x14ac:dyDescent="0.2">
      <c r="A65" s="140" t="s">
        <v>64</v>
      </c>
      <c r="B65" s="106" t="s">
        <v>447</v>
      </c>
      <c r="C65" s="108" t="s">
        <v>323</v>
      </c>
      <c r="D65" s="141" t="s">
        <v>54</v>
      </c>
      <c r="E65" s="109">
        <f>calculos!R290</f>
        <v>329.6</v>
      </c>
      <c r="F65" s="183">
        <f>25.13*1.309</f>
        <v>32.89517</v>
      </c>
      <c r="G65" s="111">
        <f t="shared" ref="G65" si="10">(E65*F65)</f>
        <v>10842.248032000001</v>
      </c>
    </row>
    <row r="66" spans="1:7" ht="38.25" x14ac:dyDescent="0.2">
      <c r="A66" s="140" t="s">
        <v>100</v>
      </c>
      <c r="B66" s="107" t="s">
        <v>325</v>
      </c>
      <c r="C66" s="108" t="s">
        <v>324</v>
      </c>
      <c r="D66" s="141" t="s">
        <v>54</v>
      </c>
      <c r="E66" s="109">
        <f>calculos!R296</f>
        <v>344.31200000000001</v>
      </c>
      <c r="F66" s="142">
        <v>63.75</v>
      </c>
      <c r="G66" s="111">
        <f t="shared" ref="G66" si="11">(E66*F66)</f>
        <v>21949.89</v>
      </c>
    </row>
    <row r="67" spans="1:7" ht="25.5" x14ac:dyDescent="0.2">
      <c r="A67" s="140" t="s">
        <v>316</v>
      </c>
      <c r="B67" s="106">
        <v>190418</v>
      </c>
      <c r="C67" s="108" t="s">
        <v>326</v>
      </c>
      <c r="D67" s="141" t="s">
        <v>54</v>
      </c>
      <c r="E67" s="109">
        <f>calculos!R303</f>
        <v>329.6</v>
      </c>
      <c r="F67" s="142">
        <v>28.22</v>
      </c>
      <c r="G67" s="111">
        <f t="shared" ref="G67" si="12">(E67*F67)</f>
        <v>9301.3119999999999</v>
      </c>
    </row>
    <row r="68" spans="1:7" ht="12.75" customHeight="1" x14ac:dyDescent="0.2">
      <c r="A68" s="216" t="s">
        <v>49</v>
      </c>
      <c r="B68" s="216"/>
      <c r="C68" s="216"/>
      <c r="D68" s="123"/>
      <c r="E68" s="139"/>
      <c r="F68" s="139"/>
      <c r="G68" s="122">
        <f>SUM(G64:G67)</f>
        <v>73571.779375999991</v>
      </c>
    </row>
    <row r="69" spans="1:7" ht="12.75" customHeight="1" x14ac:dyDescent="0.2">
      <c r="A69" s="123" t="s">
        <v>7</v>
      </c>
      <c r="B69" s="123"/>
      <c r="C69" s="123" t="s">
        <v>61</v>
      </c>
      <c r="D69" s="123"/>
      <c r="E69" s="139"/>
      <c r="F69" s="139"/>
      <c r="G69" s="122"/>
    </row>
    <row r="70" spans="1:7" ht="12.75" customHeight="1" x14ac:dyDescent="0.25">
      <c r="A70" s="106" t="s">
        <v>9</v>
      </c>
      <c r="B70" s="117">
        <v>110210</v>
      </c>
      <c r="C70" s="108" t="s">
        <v>62</v>
      </c>
      <c r="D70" s="143" t="s">
        <v>54</v>
      </c>
      <c r="E70" s="118">
        <f>calculos!R314</f>
        <v>207.34889999999999</v>
      </c>
      <c r="F70" s="144">
        <v>52.36</v>
      </c>
      <c r="G70" s="111">
        <f t="shared" ref="G70" si="13">(E70*F70)</f>
        <v>10856.788403999999</v>
      </c>
    </row>
    <row r="71" spans="1:7" ht="12.75" customHeight="1" x14ac:dyDescent="0.2">
      <c r="A71" s="123"/>
      <c r="B71" s="123"/>
      <c r="C71" s="123" t="s">
        <v>49</v>
      </c>
      <c r="D71" s="123"/>
      <c r="E71" s="139"/>
      <c r="F71" s="139"/>
      <c r="G71" s="122">
        <f>SUM(G70)</f>
        <v>10856.788403999999</v>
      </c>
    </row>
    <row r="72" spans="1:7" x14ac:dyDescent="0.2">
      <c r="A72" s="101">
        <v>10</v>
      </c>
      <c r="B72" s="102"/>
      <c r="C72" s="103" t="s">
        <v>37</v>
      </c>
      <c r="D72" s="101"/>
      <c r="E72" s="134"/>
      <c r="F72" s="134"/>
      <c r="G72" s="135"/>
    </row>
    <row r="73" spans="1:7" ht="24.75" customHeight="1" x14ac:dyDescent="0.2">
      <c r="A73" s="137" t="s">
        <v>101</v>
      </c>
      <c r="B73" s="136" t="s">
        <v>35</v>
      </c>
      <c r="C73" s="108" t="s">
        <v>34</v>
      </c>
      <c r="D73" s="137" t="s">
        <v>54</v>
      </c>
      <c r="E73" s="138">
        <f>calculos!R329</f>
        <v>645.49639999999999</v>
      </c>
      <c r="F73" s="131">
        <v>10.77</v>
      </c>
      <c r="G73" s="111">
        <f t="shared" ref="G73:G76" si="14">(E73*F73)</f>
        <v>6951.996228</v>
      </c>
    </row>
    <row r="74" spans="1:7" ht="24" customHeight="1" x14ac:dyDescent="0.2">
      <c r="A74" s="137" t="s">
        <v>102</v>
      </c>
      <c r="B74" s="136" t="s">
        <v>36</v>
      </c>
      <c r="C74" s="108" t="s">
        <v>28</v>
      </c>
      <c r="D74" s="137" t="s">
        <v>54</v>
      </c>
      <c r="E74" s="138">
        <f>calculos!R352</f>
        <v>645.49639999999999</v>
      </c>
      <c r="F74" s="131">
        <v>30.32</v>
      </c>
      <c r="G74" s="111">
        <f t="shared" si="14"/>
        <v>19571.450848</v>
      </c>
    </row>
    <row r="75" spans="1:7" ht="45.75" customHeight="1" x14ac:dyDescent="0.2">
      <c r="A75" s="137" t="s">
        <v>103</v>
      </c>
      <c r="B75" s="117">
        <v>120236</v>
      </c>
      <c r="C75" s="108" t="s">
        <v>220</v>
      </c>
      <c r="D75" s="137" t="s">
        <v>54</v>
      </c>
      <c r="E75" s="138">
        <f>calculos!R375</f>
        <v>105.318</v>
      </c>
      <c r="F75" s="131">
        <v>57.94</v>
      </c>
      <c r="G75" s="111">
        <f>F75*E75</f>
        <v>6102.1249199999993</v>
      </c>
    </row>
    <row r="76" spans="1:7" ht="25.5" x14ac:dyDescent="0.2">
      <c r="A76" s="137" t="s">
        <v>210</v>
      </c>
      <c r="B76" s="136" t="s">
        <v>222</v>
      </c>
      <c r="C76" s="108" t="s">
        <v>223</v>
      </c>
      <c r="D76" s="137" t="s">
        <v>54</v>
      </c>
      <c r="E76" s="138">
        <f>calculos!R384</f>
        <v>645.49639999999999</v>
      </c>
      <c r="F76" s="131">
        <v>52.52</v>
      </c>
      <c r="G76" s="111">
        <f t="shared" si="14"/>
        <v>33901.470928000002</v>
      </c>
    </row>
    <row r="77" spans="1:7" ht="12.75" customHeight="1" x14ac:dyDescent="0.2">
      <c r="A77" s="216" t="s">
        <v>49</v>
      </c>
      <c r="B77" s="216"/>
      <c r="C77" s="216"/>
      <c r="D77" s="123"/>
      <c r="E77" s="139"/>
      <c r="F77" s="139"/>
      <c r="G77" s="122">
        <f>SUM(G73:G76)</f>
        <v>66527.042924000008</v>
      </c>
    </row>
    <row r="78" spans="1:7" ht="12.75" customHeight="1" x14ac:dyDescent="0.2">
      <c r="A78" s="101">
        <v>11</v>
      </c>
      <c r="B78" s="102"/>
      <c r="C78" s="103" t="s">
        <v>91</v>
      </c>
      <c r="D78" s="101"/>
      <c r="E78" s="134"/>
      <c r="F78" s="134"/>
      <c r="G78" s="135"/>
    </row>
    <row r="79" spans="1:7" ht="18" customHeight="1" x14ac:dyDescent="0.2">
      <c r="A79" s="137" t="s">
        <v>13</v>
      </c>
      <c r="B79" s="136" t="s">
        <v>92</v>
      </c>
      <c r="C79" s="108" t="s">
        <v>93</v>
      </c>
      <c r="D79" s="137" t="s">
        <v>54</v>
      </c>
      <c r="E79" s="138">
        <f>calculos!R422</f>
        <v>172.35000000000002</v>
      </c>
      <c r="F79" s="149">
        <v>49.64</v>
      </c>
      <c r="G79" s="111">
        <f t="shared" ref="G79:G82" si="15">(E79*F79)</f>
        <v>8555.4540000000015</v>
      </c>
    </row>
    <row r="80" spans="1:7" ht="25.5" x14ac:dyDescent="0.2">
      <c r="A80" s="137" t="s">
        <v>111</v>
      </c>
      <c r="B80" s="136">
        <v>130103</v>
      </c>
      <c r="C80" s="108" t="s">
        <v>208</v>
      </c>
      <c r="D80" s="137" t="s">
        <v>54</v>
      </c>
      <c r="E80" s="138">
        <f>calculos!R437</f>
        <v>55.210000000000008</v>
      </c>
      <c r="F80" s="131">
        <v>18.649999999999999</v>
      </c>
      <c r="G80" s="111">
        <f t="shared" si="15"/>
        <v>1029.6665</v>
      </c>
    </row>
    <row r="81" spans="1:9" ht="25.5" customHeight="1" x14ac:dyDescent="0.2">
      <c r="A81" s="137" t="s">
        <v>131</v>
      </c>
      <c r="B81" s="136" t="s">
        <v>317</v>
      </c>
      <c r="C81" s="108" t="s">
        <v>318</v>
      </c>
      <c r="D81" s="137" t="s">
        <v>54</v>
      </c>
      <c r="E81" s="138">
        <f>calculos!R456</f>
        <v>117.14</v>
      </c>
      <c r="F81" s="131">
        <v>43.04</v>
      </c>
      <c r="G81" s="111">
        <f t="shared" ref="G81" si="16">(E81*F81)</f>
        <v>5041.7056000000002</v>
      </c>
      <c r="H81" s="145"/>
    </row>
    <row r="82" spans="1:9" ht="38.25" x14ac:dyDescent="0.2">
      <c r="A82" s="137" t="s">
        <v>477</v>
      </c>
      <c r="B82" s="117">
        <v>130219</v>
      </c>
      <c r="C82" s="108" t="s">
        <v>428</v>
      </c>
      <c r="D82" s="137" t="s">
        <v>54</v>
      </c>
      <c r="E82" s="118">
        <f>calculos!R465</f>
        <v>55.210000000000008</v>
      </c>
      <c r="F82" s="131">
        <v>70.760000000000005</v>
      </c>
      <c r="G82" s="111">
        <f t="shared" si="15"/>
        <v>3906.6596000000009</v>
      </c>
      <c r="I82" s="145"/>
    </row>
    <row r="83" spans="1:9" ht="25.5" x14ac:dyDescent="0.2">
      <c r="A83" s="137" t="s">
        <v>478</v>
      </c>
      <c r="B83" s="117">
        <v>130303</v>
      </c>
      <c r="C83" s="108" t="s">
        <v>246</v>
      </c>
      <c r="D83" s="137" t="s">
        <v>52</v>
      </c>
      <c r="E83" s="118">
        <f>calculos!R476</f>
        <v>73.25</v>
      </c>
      <c r="F83" s="131">
        <v>12.19</v>
      </c>
      <c r="G83" s="111">
        <f t="shared" ref="G83" si="17">(E83*F83)</f>
        <v>892.91750000000002</v>
      </c>
      <c r="I83" s="145"/>
    </row>
    <row r="84" spans="1:9" ht="12.75" customHeight="1" x14ac:dyDescent="0.2">
      <c r="A84" s="216" t="s">
        <v>49</v>
      </c>
      <c r="B84" s="216"/>
      <c r="C84" s="216"/>
      <c r="D84" s="123"/>
      <c r="E84" s="139"/>
      <c r="F84" s="139"/>
      <c r="G84" s="122">
        <f>SUM(G79:G83)</f>
        <v>19426.403200000004</v>
      </c>
      <c r="I84" s="145"/>
    </row>
    <row r="85" spans="1:9" x14ac:dyDescent="0.2">
      <c r="A85" s="101">
        <v>12</v>
      </c>
      <c r="B85" s="146"/>
      <c r="C85" s="103" t="s">
        <v>12</v>
      </c>
      <c r="D85" s="101"/>
      <c r="E85" s="134"/>
      <c r="F85" s="134"/>
      <c r="G85" s="135"/>
    </row>
    <row r="86" spans="1:9" ht="25.5" x14ac:dyDescent="0.2">
      <c r="A86" s="147" t="s">
        <v>66</v>
      </c>
      <c r="B86" s="148">
        <v>150307</v>
      </c>
      <c r="C86" s="108" t="s">
        <v>328</v>
      </c>
      <c r="D86" s="148" t="s">
        <v>51</v>
      </c>
      <c r="E86" s="149">
        <f>calculos!R490</f>
        <v>1</v>
      </c>
      <c r="F86" s="142">
        <v>451.98</v>
      </c>
      <c r="G86" s="111">
        <f t="shared" ref="G86:G88" si="18">(E86*F86)</f>
        <v>451.98</v>
      </c>
    </row>
    <row r="87" spans="1:9" ht="25.5" x14ac:dyDescent="0.2">
      <c r="A87" s="147" t="s">
        <v>125</v>
      </c>
      <c r="B87" s="148">
        <v>151301</v>
      </c>
      <c r="C87" s="108" t="s">
        <v>329</v>
      </c>
      <c r="D87" s="148" t="s">
        <v>51</v>
      </c>
      <c r="E87" s="149">
        <f>calculos!R496</f>
        <v>9</v>
      </c>
      <c r="F87" s="142">
        <v>19.78</v>
      </c>
      <c r="G87" s="111">
        <f t="shared" si="18"/>
        <v>178.02</v>
      </c>
    </row>
    <row r="88" spans="1:9" ht="25.5" x14ac:dyDescent="0.2">
      <c r="A88" s="147" t="s">
        <v>126</v>
      </c>
      <c r="B88" s="148">
        <v>151325</v>
      </c>
      <c r="C88" s="108" t="s">
        <v>332</v>
      </c>
      <c r="D88" s="148" t="s">
        <v>51</v>
      </c>
      <c r="E88" s="149">
        <f>calculos!R502</f>
        <v>2</v>
      </c>
      <c r="F88" s="142">
        <v>89.06</v>
      </c>
      <c r="G88" s="111">
        <f t="shared" si="18"/>
        <v>178.12</v>
      </c>
    </row>
    <row r="89" spans="1:9" x14ac:dyDescent="0.2">
      <c r="A89" s="147" t="s">
        <v>283</v>
      </c>
      <c r="B89" s="148">
        <v>151336</v>
      </c>
      <c r="C89" s="108" t="s">
        <v>330</v>
      </c>
      <c r="D89" s="148" t="s">
        <v>51</v>
      </c>
      <c r="E89" s="149">
        <f>calculos!R508</f>
        <v>4</v>
      </c>
      <c r="F89" s="142">
        <v>180.13</v>
      </c>
      <c r="G89" s="111">
        <f t="shared" ref="G89" si="19">(E89*F89)</f>
        <v>720.52</v>
      </c>
    </row>
    <row r="90" spans="1:9" ht="22.5" customHeight="1" x14ac:dyDescent="0.2">
      <c r="A90" s="147" t="s">
        <v>386</v>
      </c>
      <c r="B90" s="148">
        <v>151337</v>
      </c>
      <c r="C90" s="108" t="s">
        <v>331</v>
      </c>
      <c r="D90" s="148" t="s">
        <v>51</v>
      </c>
      <c r="E90" s="149">
        <f>calculos!R514</f>
        <v>1</v>
      </c>
      <c r="F90" s="142">
        <v>187.36</v>
      </c>
      <c r="G90" s="111">
        <f t="shared" ref="G90" si="20">(E90*F90)</f>
        <v>187.36</v>
      </c>
    </row>
    <row r="91" spans="1:9" ht="21.75" customHeight="1" x14ac:dyDescent="0.2">
      <c r="A91" s="147" t="s">
        <v>479</v>
      </c>
      <c r="B91" s="148">
        <v>151405</v>
      </c>
      <c r="C91" s="108" t="s">
        <v>334</v>
      </c>
      <c r="D91" s="148" t="s">
        <v>52</v>
      </c>
      <c r="E91" s="149">
        <v>30</v>
      </c>
      <c r="F91" s="142">
        <v>10.26</v>
      </c>
      <c r="G91" s="111">
        <f t="shared" ref="G91" si="21">(E91*F91)</f>
        <v>307.8</v>
      </c>
    </row>
    <row r="92" spans="1:9" ht="35.25" customHeight="1" x14ac:dyDescent="0.2">
      <c r="A92" s="147" t="s">
        <v>480</v>
      </c>
      <c r="B92" s="150">
        <v>151801</v>
      </c>
      <c r="C92" s="108" t="s">
        <v>31</v>
      </c>
      <c r="D92" s="150" t="s">
        <v>51</v>
      </c>
      <c r="E92" s="151">
        <f>calculos!R531</f>
        <v>38</v>
      </c>
      <c r="F92" s="131">
        <v>160.63</v>
      </c>
      <c r="G92" s="111">
        <f t="shared" ref="G92:G101" si="22">(E92*F92)</f>
        <v>6103.94</v>
      </c>
    </row>
    <row r="93" spans="1:9" ht="35.25" customHeight="1" x14ac:dyDescent="0.2">
      <c r="A93" s="147" t="s">
        <v>481</v>
      </c>
      <c r="B93" s="150">
        <v>151802</v>
      </c>
      <c r="C93" s="108" t="s">
        <v>335</v>
      </c>
      <c r="D93" s="150" t="s">
        <v>51</v>
      </c>
      <c r="E93" s="151">
        <f>calculos!R537</f>
        <v>2</v>
      </c>
      <c r="F93" s="131">
        <v>142.33000000000001</v>
      </c>
      <c r="G93" s="111">
        <f t="shared" ref="G93" si="23">(E93*F93)</f>
        <v>284.66000000000003</v>
      </c>
    </row>
    <row r="94" spans="1:9" ht="51" x14ac:dyDescent="0.2">
      <c r="A94" s="147" t="s">
        <v>482</v>
      </c>
      <c r="B94" s="148">
        <v>151803</v>
      </c>
      <c r="C94" s="108" t="s">
        <v>53</v>
      </c>
      <c r="D94" s="148" t="s">
        <v>51</v>
      </c>
      <c r="E94" s="149">
        <f>calculos!R543</f>
        <v>23</v>
      </c>
      <c r="F94" s="131">
        <v>164.37</v>
      </c>
      <c r="G94" s="111">
        <f t="shared" si="22"/>
        <v>3780.51</v>
      </c>
    </row>
    <row r="95" spans="1:9" ht="34.5" customHeight="1" x14ac:dyDescent="0.2">
      <c r="A95" s="147" t="s">
        <v>483</v>
      </c>
      <c r="B95" s="148">
        <v>151807</v>
      </c>
      <c r="C95" s="108" t="s">
        <v>17</v>
      </c>
      <c r="D95" s="148" t="s">
        <v>51</v>
      </c>
      <c r="E95" s="149">
        <f>calculos!R549</f>
        <v>23</v>
      </c>
      <c r="F95" s="131">
        <v>187.82</v>
      </c>
      <c r="G95" s="111">
        <f t="shared" si="22"/>
        <v>4319.8599999999997</v>
      </c>
    </row>
    <row r="96" spans="1:9" ht="42.75" customHeight="1" x14ac:dyDescent="0.2">
      <c r="A96" s="147" t="s">
        <v>484</v>
      </c>
      <c r="B96" s="148">
        <v>151811</v>
      </c>
      <c r="C96" s="108" t="s">
        <v>235</v>
      </c>
      <c r="D96" s="148" t="s">
        <v>51</v>
      </c>
      <c r="E96" s="149">
        <f>calculos!R556</f>
        <v>11</v>
      </c>
      <c r="F96" s="131">
        <v>171.68</v>
      </c>
      <c r="G96" s="111">
        <f t="shared" si="22"/>
        <v>1888.48</v>
      </c>
    </row>
    <row r="97" spans="1:8" ht="38.25" x14ac:dyDescent="0.2">
      <c r="A97" s="147" t="s">
        <v>485</v>
      </c>
      <c r="B97" s="148">
        <v>151815</v>
      </c>
      <c r="C97" s="108" t="s">
        <v>42</v>
      </c>
      <c r="D97" s="148" t="s">
        <v>51</v>
      </c>
      <c r="E97" s="149">
        <f>calculos!R562</f>
        <v>23</v>
      </c>
      <c r="F97" s="131">
        <v>117.68</v>
      </c>
      <c r="G97" s="111">
        <f t="shared" si="22"/>
        <v>2706.6400000000003</v>
      </c>
    </row>
    <row r="98" spans="1:8" ht="21.75" customHeight="1" x14ac:dyDescent="0.2">
      <c r="A98" s="147" t="s">
        <v>486</v>
      </c>
      <c r="B98" s="148">
        <v>160303</v>
      </c>
      <c r="C98" s="108" t="s">
        <v>333</v>
      </c>
      <c r="D98" s="148" t="s">
        <v>51</v>
      </c>
      <c r="E98" s="149">
        <f>calculos!R568</f>
        <v>2</v>
      </c>
      <c r="F98" s="183">
        <v>309.8</v>
      </c>
      <c r="G98" s="111">
        <f t="shared" si="22"/>
        <v>619.6</v>
      </c>
    </row>
    <row r="99" spans="1:8" ht="38.25" x14ac:dyDescent="0.2">
      <c r="A99" s="147" t="s">
        <v>487</v>
      </c>
      <c r="B99" s="148">
        <v>180102</v>
      </c>
      <c r="C99" s="108" t="s">
        <v>41</v>
      </c>
      <c r="D99" s="148" t="s">
        <v>51</v>
      </c>
      <c r="E99" s="149">
        <f>calculos!R574</f>
        <v>38</v>
      </c>
      <c r="F99" s="131">
        <v>111.68</v>
      </c>
      <c r="G99" s="111">
        <f t="shared" si="22"/>
        <v>4243.84</v>
      </c>
    </row>
    <row r="100" spans="1:8" x14ac:dyDescent="0.2">
      <c r="A100" s="147" t="s">
        <v>488</v>
      </c>
      <c r="B100" s="106">
        <v>180110</v>
      </c>
      <c r="C100" s="108" t="s">
        <v>336</v>
      </c>
      <c r="D100" s="106" t="s">
        <v>51</v>
      </c>
      <c r="E100" s="109">
        <f>calculos!R580</f>
        <v>2</v>
      </c>
      <c r="F100" s="131">
        <v>93.29</v>
      </c>
      <c r="G100" s="111">
        <f t="shared" ref="G100" si="24">(E100*F100)</f>
        <v>186.58</v>
      </c>
    </row>
    <row r="101" spans="1:8" ht="33.75" customHeight="1" x14ac:dyDescent="0.2">
      <c r="A101" s="147" t="s">
        <v>489</v>
      </c>
      <c r="B101" s="106">
        <v>180702</v>
      </c>
      <c r="C101" s="108" t="s">
        <v>267</v>
      </c>
      <c r="D101" s="106" t="s">
        <v>51</v>
      </c>
      <c r="E101" s="109">
        <f>calculos!R590</f>
        <v>23</v>
      </c>
      <c r="F101" s="131">
        <v>204.44</v>
      </c>
      <c r="G101" s="111">
        <f t="shared" si="22"/>
        <v>4702.12</v>
      </c>
    </row>
    <row r="102" spans="1:8" ht="12.75" customHeight="1" x14ac:dyDescent="0.2">
      <c r="A102" s="216" t="s">
        <v>49</v>
      </c>
      <c r="B102" s="216"/>
      <c r="C102" s="216"/>
      <c r="D102" s="123"/>
      <c r="E102" s="139"/>
      <c r="F102" s="139"/>
      <c r="G102" s="152">
        <f>SUM(G86:G101)</f>
        <v>30860.03</v>
      </c>
    </row>
    <row r="103" spans="1:8" x14ac:dyDescent="0.2">
      <c r="A103" s="101">
        <v>13</v>
      </c>
      <c r="B103" s="102"/>
      <c r="C103" s="153" t="s">
        <v>10</v>
      </c>
      <c r="D103" s="101"/>
      <c r="E103" s="134"/>
      <c r="F103" s="134"/>
      <c r="G103" s="152"/>
    </row>
    <row r="104" spans="1:8" x14ac:dyDescent="0.2">
      <c r="A104" s="106" t="s">
        <v>105</v>
      </c>
      <c r="B104" s="117">
        <v>140701</v>
      </c>
      <c r="C104" s="108" t="s">
        <v>29</v>
      </c>
      <c r="D104" s="117" t="s">
        <v>55</v>
      </c>
      <c r="E104" s="118">
        <f>calculos!R597</f>
        <v>9</v>
      </c>
      <c r="F104" s="131">
        <v>76.22</v>
      </c>
      <c r="G104" s="111">
        <f t="shared" ref="G104:G135" si="25">(E104*F104)</f>
        <v>685.98</v>
      </c>
    </row>
    <row r="105" spans="1:8" x14ac:dyDescent="0.2">
      <c r="A105" s="106" t="s">
        <v>490</v>
      </c>
      <c r="B105" s="117">
        <v>140703</v>
      </c>
      <c r="C105" s="108" t="s">
        <v>340</v>
      </c>
      <c r="D105" s="117" t="s">
        <v>55</v>
      </c>
      <c r="E105" s="118">
        <f>calculos!R606</f>
        <v>1</v>
      </c>
      <c r="F105" s="131">
        <v>266.58</v>
      </c>
      <c r="G105" s="111">
        <f t="shared" ref="G105" si="26">(E105*F105)</f>
        <v>266.58</v>
      </c>
    </row>
    <row r="106" spans="1:8" x14ac:dyDescent="0.2">
      <c r="A106" s="106" t="s">
        <v>491</v>
      </c>
      <c r="B106" s="117">
        <v>140704</v>
      </c>
      <c r="C106" s="108" t="s">
        <v>341</v>
      </c>
      <c r="D106" s="117" t="s">
        <v>55</v>
      </c>
      <c r="E106" s="118">
        <f>calculos!R612</f>
        <v>4</v>
      </c>
      <c r="F106" s="131">
        <v>303.70999999999998</v>
      </c>
      <c r="G106" s="111">
        <f t="shared" ref="G106:G107" si="27">(E106*F106)</f>
        <v>1214.8399999999999</v>
      </c>
    </row>
    <row r="107" spans="1:8" x14ac:dyDescent="0.2">
      <c r="A107" s="106" t="s">
        <v>492</v>
      </c>
      <c r="B107" s="106">
        <v>140705</v>
      </c>
      <c r="C107" s="108" t="s">
        <v>154</v>
      </c>
      <c r="D107" s="106" t="s">
        <v>55</v>
      </c>
      <c r="E107" s="109">
        <f>calculos!R618</f>
        <v>4</v>
      </c>
      <c r="F107" s="131">
        <v>92.18</v>
      </c>
      <c r="G107" s="111">
        <f t="shared" si="27"/>
        <v>368.72</v>
      </c>
    </row>
    <row r="108" spans="1:8" ht="25.5" x14ac:dyDescent="0.2">
      <c r="A108" s="106" t="s">
        <v>493</v>
      </c>
      <c r="B108" s="106">
        <v>140706</v>
      </c>
      <c r="C108" s="108" t="s">
        <v>30</v>
      </c>
      <c r="D108" s="106" t="s">
        <v>55</v>
      </c>
      <c r="E108" s="109">
        <f>calculos!R624</f>
        <v>4</v>
      </c>
      <c r="F108" s="131">
        <v>72.349999999999994</v>
      </c>
      <c r="G108" s="111">
        <f t="shared" si="25"/>
        <v>289.39999999999998</v>
      </c>
    </row>
    <row r="109" spans="1:8" s="83" customFormat="1" ht="27.75" customHeight="1" x14ac:dyDescent="0.2">
      <c r="A109" s="106" t="s">
        <v>494</v>
      </c>
      <c r="B109" s="106">
        <v>140710</v>
      </c>
      <c r="C109" s="208" t="s">
        <v>342</v>
      </c>
      <c r="D109" s="106" t="s">
        <v>51</v>
      </c>
      <c r="E109" s="109">
        <f>calculos!R632</f>
        <v>4</v>
      </c>
      <c r="F109" s="151">
        <v>155.19999999999999</v>
      </c>
      <c r="G109" s="111">
        <f t="shared" ref="G109" si="28">(E109*F109)</f>
        <v>620.79999999999995</v>
      </c>
      <c r="H109" s="83" t="s">
        <v>546</v>
      </c>
    </row>
    <row r="110" spans="1:8" ht="22.5" customHeight="1" x14ac:dyDescent="0.2">
      <c r="A110" s="106" t="s">
        <v>495</v>
      </c>
      <c r="B110" s="106">
        <v>140903</v>
      </c>
      <c r="C110" s="108" t="s">
        <v>236</v>
      </c>
      <c r="D110" s="106" t="s">
        <v>52</v>
      </c>
      <c r="E110" s="109">
        <f>calculos!R640</f>
        <v>20</v>
      </c>
      <c r="F110" s="149">
        <v>41.73</v>
      </c>
      <c r="G110" s="111">
        <f t="shared" si="25"/>
        <v>834.59999999999991</v>
      </c>
    </row>
    <row r="111" spans="1:8" ht="22.5" customHeight="1" x14ac:dyDescent="0.2">
      <c r="A111" s="106" t="s">
        <v>496</v>
      </c>
      <c r="B111" s="106">
        <v>140906</v>
      </c>
      <c r="C111" s="108" t="s">
        <v>343</v>
      </c>
      <c r="D111" s="106" t="s">
        <v>52</v>
      </c>
      <c r="E111" s="109">
        <f>calculos!R646</f>
        <v>20</v>
      </c>
      <c r="F111" s="149">
        <v>40.81</v>
      </c>
      <c r="G111" s="111">
        <f>(E111*F111)</f>
        <v>816.2</v>
      </c>
    </row>
    <row r="112" spans="1:8" ht="46.5" customHeight="1" x14ac:dyDescent="0.2">
      <c r="A112" s="106" t="s">
        <v>497</v>
      </c>
      <c r="B112" s="106">
        <v>141101</v>
      </c>
      <c r="C112" s="108" t="s">
        <v>353</v>
      </c>
      <c r="D112" s="106" t="s">
        <v>51</v>
      </c>
      <c r="E112" s="109">
        <f>calculos!R652</f>
        <v>2</v>
      </c>
      <c r="F112" s="149">
        <v>439.03</v>
      </c>
      <c r="G112" s="111">
        <f>(E112*F112)</f>
        <v>878.06</v>
      </c>
    </row>
    <row r="113" spans="1:13" ht="21.75" customHeight="1" x14ac:dyDescent="0.2">
      <c r="A113" s="106" t="s">
        <v>498</v>
      </c>
      <c r="B113" s="106">
        <v>141410</v>
      </c>
      <c r="C113" s="108" t="s">
        <v>354</v>
      </c>
      <c r="D113" s="106" t="s">
        <v>52</v>
      </c>
      <c r="E113" s="109">
        <f>calculos!R658</f>
        <v>40</v>
      </c>
      <c r="F113" s="149">
        <v>18.09</v>
      </c>
      <c r="G113" s="111">
        <f>(E113*F113)</f>
        <v>723.6</v>
      </c>
    </row>
    <row r="114" spans="1:13" ht="22.5" customHeight="1" x14ac:dyDescent="0.2">
      <c r="A114" s="106" t="s">
        <v>499</v>
      </c>
      <c r="B114" s="106">
        <v>141411</v>
      </c>
      <c r="C114" s="108" t="s">
        <v>355</v>
      </c>
      <c r="D114" s="106" t="s">
        <v>52</v>
      </c>
      <c r="E114" s="109">
        <f>calculos!R664</f>
        <v>6</v>
      </c>
      <c r="F114" s="149">
        <v>25.08</v>
      </c>
      <c r="G114" s="111">
        <f>(E114*F114)</f>
        <v>150.47999999999999</v>
      </c>
    </row>
    <row r="115" spans="1:13" s="83" customFormat="1" ht="18.75" customHeight="1" x14ac:dyDescent="0.2">
      <c r="A115" s="106" t="s">
        <v>500</v>
      </c>
      <c r="B115" s="106">
        <v>141413</v>
      </c>
      <c r="C115" s="208" t="s">
        <v>356</v>
      </c>
      <c r="D115" s="106" t="s">
        <v>52</v>
      </c>
      <c r="E115" s="109">
        <f>calculos!R670</f>
        <v>3</v>
      </c>
      <c r="F115" s="151">
        <v>37.700000000000003</v>
      </c>
      <c r="G115" s="111">
        <f>(E115*F115)</f>
        <v>113.10000000000001</v>
      </c>
      <c r="H115" s="83" t="s">
        <v>546</v>
      </c>
    </row>
    <row r="116" spans="1:13" s="83" customFormat="1" ht="22.5" customHeight="1" x14ac:dyDescent="0.2">
      <c r="A116" s="106" t="s">
        <v>501</v>
      </c>
      <c r="B116" s="106">
        <v>141522</v>
      </c>
      <c r="C116" s="108" t="s">
        <v>274</v>
      </c>
      <c r="D116" s="106" t="s">
        <v>51</v>
      </c>
      <c r="E116" s="109">
        <f>calculos!R676</f>
        <v>4</v>
      </c>
      <c r="F116" s="114">
        <v>15.33</v>
      </c>
      <c r="G116" s="111">
        <f t="shared" si="25"/>
        <v>61.32</v>
      </c>
    </row>
    <row r="117" spans="1:13" s="83" customFormat="1" ht="22.5" customHeight="1" x14ac:dyDescent="0.2">
      <c r="A117" s="106" t="s">
        <v>502</v>
      </c>
      <c r="B117" s="106">
        <v>141524</v>
      </c>
      <c r="C117" s="108" t="s">
        <v>368</v>
      </c>
      <c r="D117" s="106" t="s">
        <v>51</v>
      </c>
      <c r="E117" s="109">
        <f>calculos!R682</f>
        <v>2</v>
      </c>
      <c r="F117" s="114">
        <v>30.19</v>
      </c>
      <c r="G117" s="111">
        <f t="shared" ref="G117" si="29">(E117*F117)</f>
        <v>60.38</v>
      </c>
    </row>
    <row r="118" spans="1:13" s="83" customFormat="1" ht="22.5" customHeight="1" x14ac:dyDescent="0.2">
      <c r="A118" s="106" t="s">
        <v>503</v>
      </c>
      <c r="B118" s="106">
        <v>141525</v>
      </c>
      <c r="C118" s="108" t="s">
        <v>369</v>
      </c>
      <c r="D118" s="106" t="s">
        <v>51</v>
      </c>
      <c r="E118" s="109">
        <f>calculos!R688</f>
        <v>1</v>
      </c>
      <c r="F118" s="114">
        <v>31.48</v>
      </c>
      <c r="G118" s="111">
        <f t="shared" ref="G118" si="30">(E118*F118)</f>
        <v>31.48</v>
      </c>
    </row>
    <row r="119" spans="1:13" ht="13.5" customHeight="1" x14ac:dyDescent="0.2">
      <c r="A119" s="106" t="s">
        <v>504</v>
      </c>
      <c r="B119" s="106">
        <v>142120</v>
      </c>
      <c r="C119" s="108" t="s">
        <v>275</v>
      </c>
      <c r="D119" s="106" t="s">
        <v>51</v>
      </c>
      <c r="E119" s="109">
        <f>calculos!R694</f>
        <v>2</v>
      </c>
      <c r="F119" s="131">
        <v>87.14</v>
      </c>
      <c r="G119" s="111">
        <f t="shared" si="25"/>
        <v>174.28</v>
      </c>
    </row>
    <row r="120" spans="1:13" ht="21.75" customHeight="1" x14ac:dyDescent="0.2">
      <c r="A120" s="106" t="s">
        <v>505</v>
      </c>
      <c r="B120" s="106">
        <v>170304</v>
      </c>
      <c r="C120" s="108" t="s">
        <v>43</v>
      </c>
      <c r="D120" s="106" t="s">
        <v>51</v>
      </c>
      <c r="E120" s="109">
        <f>calculos!R700</f>
        <v>2</v>
      </c>
      <c r="F120" s="144">
        <v>80.67</v>
      </c>
      <c r="G120" s="111">
        <f t="shared" si="25"/>
        <v>161.34</v>
      </c>
    </row>
    <row r="121" spans="1:13" ht="18.75" customHeight="1" x14ac:dyDescent="0.2">
      <c r="A121" s="106" t="s">
        <v>506</v>
      </c>
      <c r="B121" s="106">
        <v>170309</v>
      </c>
      <c r="C121" s="108" t="s">
        <v>348</v>
      </c>
      <c r="D121" s="106" t="s">
        <v>51</v>
      </c>
      <c r="E121" s="118">
        <f>calculos!R706</f>
        <v>1</v>
      </c>
      <c r="F121" s="131">
        <v>79.77</v>
      </c>
      <c r="G121" s="111">
        <f t="shared" si="25"/>
        <v>79.77</v>
      </c>
    </row>
    <row r="122" spans="1:13" ht="25.5" x14ac:dyDescent="0.2">
      <c r="A122" s="106" t="s">
        <v>507</v>
      </c>
      <c r="B122" s="106">
        <v>170313</v>
      </c>
      <c r="C122" s="108" t="s">
        <v>349</v>
      </c>
      <c r="D122" s="106" t="s">
        <v>51</v>
      </c>
      <c r="E122" s="118">
        <f>calculos!R712</f>
        <v>2</v>
      </c>
      <c r="F122" s="131">
        <v>85.83</v>
      </c>
      <c r="G122" s="111">
        <f t="shared" ref="G122" si="31">(E122*F122)</f>
        <v>171.66</v>
      </c>
    </row>
    <row r="123" spans="1:13" ht="25.5" x14ac:dyDescent="0.2">
      <c r="A123" s="106" t="s">
        <v>508</v>
      </c>
      <c r="B123" s="106">
        <v>170315</v>
      </c>
      <c r="C123" s="108" t="s">
        <v>350</v>
      </c>
      <c r="D123" s="106" t="s">
        <v>51</v>
      </c>
      <c r="E123" s="118">
        <f>calculos!R718</f>
        <v>1</v>
      </c>
      <c r="F123" s="131">
        <v>102.56</v>
      </c>
      <c r="G123" s="111">
        <f t="shared" ref="G123" si="32">(E123*F123)</f>
        <v>102.56</v>
      </c>
    </row>
    <row r="124" spans="1:13" x14ac:dyDescent="0.2">
      <c r="A124" s="106" t="s">
        <v>509</v>
      </c>
      <c r="B124" s="106">
        <v>170321</v>
      </c>
      <c r="C124" s="108" t="s">
        <v>130</v>
      </c>
      <c r="D124" s="106" t="s">
        <v>51</v>
      </c>
      <c r="E124" s="118">
        <f>calculos!R724</f>
        <v>6</v>
      </c>
      <c r="F124" s="131">
        <v>64.73</v>
      </c>
      <c r="G124" s="111">
        <f t="shared" si="25"/>
        <v>388.38</v>
      </c>
    </row>
    <row r="125" spans="1:13" x14ac:dyDescent="0.2">
      <c r="A125" s="106" t="s">
        <v>510</v>
      </c>
      <c r="B125" s="106">
        <v>170322</v>
      </c>
      <c r="C125" s="108" t="s">
        <v>360</v>
      </c>
      <c r="D125" s="106" t="s">
        <v>51</v>
      </c>
      <c r="E125" s="118">
        <f>calculos!R730</f>
        <v>2</v>
      </c>
      <c r="F125" s="131">
        <v>86.35</v>
      </c>
      <c r="G125" s="111">
        <f t="shared" ref="G125" si="33">(E125*F125)</f>
        <v>172.7</v>
      </c>
    </row>
    <row r="126" spans="1:13" s="83" customFormat="1" ht="25.5" customHeight="1" x14ac:dyDescent="0.2">
      <c r="A126" s="106" t="s">
        <v>511</v>
      </c>
      <c r="B126" s="106">
        <v>170329</v>
      </c>
      <c r="C126" s="208" t="s">
        <v>361</v>
      </c>
      <c r="D126" s="106" t="s">
        <v>51</v>
      </c>
      <c r="E126" s="109">
        <f>calculos!R736</f>
        <v>3</v>
      </c>
      <c r="F126" s="114">
        <v>107.52</v>
      </c>
      <c r="G126" s="111">
        <f t="shared" ref="G126" si="34">(E126*F126)</f>
        <v>322.56</v>
      </c>
      <c r="H126" s="83" t="s">
        <v>544</v>
      </c>
      <c r="L126" s="209"/>
      <c r="M126" s="210"/>
    </row>
    <row r="127" spans="1:13" ht="20.25" customHeight="1" x14ac:dyDescent="0.2">
      <c r="A127" s="106" t="s">
        <v>512</v>
      </c>
      <c r="B127" s="117">
        <v>170546</v>
      </c>
      <c r="C127" s="108" t="s">
        <v>110</v>
      </c>
      <c r="D127" s="117" t="s">
        <v>51</v>
      </c>
      <c r="E127" s="118">
        <f>calculos!R742</f>
        <v>1</v>
      </c>
      <c r="F127" s="131">
        <v>312.52</v>
      </c>
      <c r="G127" s="111">
        <f t="shared" si="25"/>
        <v>312.52</v>
      </c>
    </row>
    <row r="128" spans="1:13" ht="30.75" customHeight="1" x14ac:dyDescent="0.2">
      <c r="A128" s="106" t="s">
        <v>513</v>
      </c>
      <c r="B128" s="117">
        <v>170101</v>
      </c>
      <c r="C128" s="108" t="s">
        <v>263</v>
      </c>
      <c r="D128" s="117" t="s">
        <v>51</v>
      </c>
      <c r="E128" s="118">
        <f>calculos!R748</f>
        <v>2</v>
      </c>
      <c r="F128" s="131">
        <v>462.08</v>
      </c>
      <c r="G128" s="111">
        <f t="shared" si="25"/>
        <v>924.16</v>
      </c>
    </row>
    <row r="129" spans="1:7" ht="22.5" customHeight="1" x14ac:dyDescent="0.2">
      <c r="A129" s="106" t="s">
        <v>514</v>
      </c>
      <c r="B129" s="117">
        <v>170108</v>
      </c>
      <c r="C129" s="108" t="s">
        <v>264</v>
      </c>
      <c r="D129" s="117" t="s">
        <v>51</v>
      </c>
      <c r="E129" s="118">
        <f>calculos!R754</f>
        <v>2</v>
      </c>
      <c r="F129" s="131">
        <v>75.290000000000006</v>
      </c>
      <c r="G129" s="111">
        <f t="shared" si="25"/>
        <v>150.58000000000001</v>
      </c>
    </row>
    <row r="130" spans="1:7" ht="21.75" customHeight="1" x14ac:dyDescent="0.2">
      <c r="A130" s="106" t="s">
        <v>515</v>
      </c>
      <c r="B130" s="117">
        <v>170111</v>
      </c>
      <c r="C130" s="108" t="s">
        <v>265</v>
      </c>
      <c r="D130" s="117" t="s">
        <v>51</v>
      </c>
      <c r="E130" s="118">
        <f>calculos!R762</f>
        <v>4</v>
      </c>
      <c r="F130" s="131">
        <v>79.73</v>
      </c>
      <c r="G130" s="111">
        <f t="shared" si="25"/>
        <v>318.92</v>
      </c>
    </row>
    <row r="131" spans="1:7" ht="29.25" customHeight="1" x14ac:dyDescent="0.2">
      <c r="A131" s="106" t="s">
        <v>516</v>
      </c>
      <c r="B131" s="117">
        <v>170116</v>
      </c>
      <c r="C131" s="108" t="s">
        <v>266</v>
      </c>
      <c r="D131" s="117" t="s">
        <v>51</v>
      </c>
      <c r="E131" s="118">
        <f>calculos!R768</f>
        <v>4</v>
      </c>
      <c r="F131" s="131">
        <v>397.73</v>
      </c>
      <c r="G131" s="111">
        <f t="shared" si="25"/>
        <v>1590.92</v>
      </c>
    </row>
    <row r="132" spans="1:7" x14ac:dyDescent="0.2">
      <c r="A132" s="106" t="s">
        <v>517</v>
      </c>
      <c r="B132" s="154">
        <v>170220</v>
      </c>
      <c r="C132" s="108" t="s">
        <v>345</v>
      </c>
      <c r="D132" s="154" t="s">
        <v>54</v>
      </c>
      <c r="E132" s="155">
        <f>calculos!R774</f>
        <v>3.0420000000000003</v>
      </c>
      <c r="F132" s="156">
        <v>371.76</v>
      </c>
      <c r="G132" s="157">
        <f t="shared" ref="G132:G133" si="35">(E132*F132)</f>
        <v>1130.89392</v>
      </c>
    </row>
    <row r="133" spans="1:7" ht="20.25" customHeight="1" x14ac:dyDescent="0.2">
      <c r="A133" s="106" t="s">
        <v>518</v>
      </c>
      <c r="B133" s="154">
        <v>170349</v>
      </c>
      <c r="C133" s="108" t="s">
        <v>352</v>
      </c>
      <c r="D133" s="117" t="s">
        <v>51</v>
      </c>
      <c r="E133" s="118">
        <f>calculos!R783</f>
        <v>4</v>
      </c>
      <c r="F133" s="131">
        <v>75.61</v>
      </c>
      <c r="G133" s="111">
        <f t="shared" si="35"/>
        <v>302.44</v>
      </c>
    </row>
    <row r="134" spans="1:7" s="158" customFormat="1" ht="34.5" customHeight="1" x14ac:dyDescent="0.2">
      <c r="A134" s="106" t="s">
        <v>519</v>
      </c>
      <c r="B134" s="117">
        <v>170512</v>
      </c>
      <c r="C134" s="108" t="s">
        <v>344</v>
      </c>
      <c r="D134" s="117" t="s">
        <v>51</v>
      </c>
      <c r="E134" s="118">
        <f>calculos!R792</f>
        <v>1</v>
      </c>
      <c r="F134" s="131">
        <v>465.05</v>
      </c>
      <c r="G134" s="111">
        <f t="shared" ref="G134" si="36">(E134*F134)</f>
        <v>465.05</v>
      </c>
    </row>
    <row r="135" spans="1:7" ht="24" customHeight="1" x14ac:dyDescent="0.2">
      <c r="A135" s="106" t="s">
        <v>520</v>
      </c>
      <c r="B135" s="159">
        <v>170549</v>
      </c>
      <c r="C135" s="108" t="s">
        <v>276</v>
      </c>
      <c r="D135" s="159" t="s">
        <v>51</v>
      </c>
      <c r="E135" s="160">
        <f>calculos!R798</f>
        <v>2</v>
      </c>
      <c r="F135" s="161">
        <v>1814.52</v>
      </c>
      <c r="G135" s="162">
        <f t="shared" si="25"/>
        <v>3629.04</v>
      </c>
    </row>
    <row r="136" spans="1:7" ht="24" customHeight="1" x14ac:dyDescent="0.2">
      <c r="A136" s="106" t="s">
        <v>521</v>
      </c>
      <c r="B136" s="159">
        <v>170519</v>
      </c>
      <c r="C136" s="108" t="s">
        <v>374</v>
      </c>
      <c r="D136" s="159" t="s">
        <v>51</v>
      </c>
      <c r="E136" s="160">
        <f>calculos!R804</f>
        <v>4</v>
      </c>
      <c r="F136" s="161">
        <v>267.06</v>
      </c>
      <c r="G136" s="162">
        <f t="shared" ref="G136" si="37">(E136*F136)</f>
        <v>1068.24</v>
      </c>
    </row>
    <row r="137" spans="1:7" ht="12.75" customHeight="1" x14ac:dyDescent="0.2">
      <c r="A137" s="217" t="s">
        <v>49</v>
      </c>
      <c r="B137" s="218"/>
      <c r="C137" s="219"/>
      <c r="D137" s="123"/>
      <c r="E137" s="139"/>
      <c r="F137" s="139"/>
      <c r="G137" s="152">
        <f>SUM(G104:G136)</f>
        <v>18581.553920000002</v>
      </c>
    </row>
    <row r="138" spans="1:7" x14ac:dyDescent="0.2">
      <c r="A138" s="101">
        <v>14</v>
      </c>
      <c r="B138" s="102"/>
      <c r="C138" s="184" t="s">
        <v>375</v>
      </c>
      <c r="D138" s="101"/>
      <c r="E138" s="134"/>
      <c r="F138" s="134"/>
      <c r="G138" s="152"/>
    </row>
    <row r="139" spans="1:7" ht="25.5" x14ac:dyDescent="0.2">
      <c r="A139" s="137" t="s">
        <v>107</v>
      </c>
      <c r="B139" s="116" t="s">
        <v>376</v>
      </c>
      <c r="C139" s="108" t="s">
        <v>94</v>
      </c>
      <c r="D139" s="117" t="s">
        <v>51</v>
      </c>
      <c r="E139" s="118">
        <f>calculos!R811</f>
        <v>10</v>
      </c>
      <c r="F139" s="163">
        <v>243.04</v>
      </c>
      <c r="G139" s="111">
        <f t="shared" ref="G139:G140" si="38">(E139*F139)</f>
        <v>2430.4</v>
      </c>
    </row>
    <row r="140" spans="1:7" ht="46.5" customHeight="1" x14ac:dyDescent="0.2">
      <c r="A140" s="137" t="s">
        <v>430</v>
      </c>
      <c r="B140" s="107" t="s">
        <v>377</v>
      </c>
      <c r="C140" s="108" t="s">
        <v>378</v>
      </c>
      <c r="D140" s="117" t="s">
        <v>51</v>
      </c>
      <c r="E140" s="109">
        <f>calculos!R817</f>
        <v>10</v>
      </c>
      <c r="F140" s="164">
        <v>830.78</v>
      </c>
      <c r="G140" s="111">
        <f t="shared" si="38"/>
        <v>8307.7999999999993</v>
      </c>
    </row>
    <row r="141" spans="1:7" ht="12.75" customHeight="1" x14ac:dyDescent="0.2">
      <c r="A141" s="217" t="s">
        <v>49</v>
      </c>
      <c r="B141" s="218"/>
      <c r="C141" s="219"/>
      <c r="D141" s="123"/>
      <c r="E141" s="139"/>
      <c r="F141" s="139"/>
      <c r="G141" s="152">
        <f>SUM(G139:G140)</f>
        <v>10738.199999999999</v>
      </c>
    </row>
    <row r="142" spans="1:7" x14ac:dyDescent="0.2">
      <c r="A142" s="101">
        <v>15</v>
      </c>
      <c r="B142" s="102"/>
      <c r="C142" s="184" t="s">
        <v>95</v>
      </c>
      <c r="D142" s="101"/>
      <c r="E142" s="134"/>
      <c r="F142" s="134"/>
      <c r="G142" s="152"/>
    </row>
    <row r="143" spans="1:7" x14ac:dyDescent="0.2">
      <c r="A143" s="106" t="s">
        <v>109</v>
      </c>
      <c r="B143" s="116" t="s">
        <v>380</v>
      </c>
      <c r="C143" s="108" t="s">
        <v>112</v>
      </c>
      <c r="D143" s="117" t="s">
        <v>54</v>
      </c>
      <c r="E143" s="118">
        <f>calculos!R826</f>
        <v>2.1</v>
      </c>
      <c r="F143" s="131">
        <v>420.22</v>
      </c>
      <c r="G143" s="111">
        <f t="shared" ref="G143:G147" si="39">(E143*F143)</f>
        <v>882.4620000000001</v>
      </c>
    </row>
    <row r="144" spans="1:7" ht="12.75" customHeight="1" x14ac:dyDescent="0.2">
      <c r="A144" s="106" t="s">
        <v>522</v>
      </c>
      <c r="B144" s="116" t="s">
        <v>381</v>
      </c>
      <c r="C144" s="108" t="s">
        <v>282</v>
      </c>
      <c r="D144" s="117" t="s">
        <v>54</v>
      </c>
      <c r="E144" s="118">
        <f>calculos!R832</f>
        <v>56.680499999999995</v>
      </c>
      <c r="F144" s="131">
        <v>266.43</v>
      </c>
      <c r="G144" s="111">
        <f t="shared" si="39"/>
        <v>15101.385614999999</v>
      </c>
    </row>
    <row r="145" spans="1:7" ht="22.5" customHeight="1" x14ac:dyDescent="0.2">
      <c r="A145" s="106" t="s">
        <v>523</v>
      </c>
      <c r="B145" s="116" t="s">
        <v>382</v>
      </c>
      <c r="C145" s="108" t="s">
        <v>118</v>
      </c>
      <c r="D145" s="117" t="s">
        <v>54</v>
      </c>
      <c r="E145" s="118">
        <f>calculos!R841</f>
        <v>23.520000000000003</v>
      </c>
      <c r="F145" s="119">
        <v>411.09</v>
      </c>
      <c r="G145" s="111">
        <f t="shared" si="39"/>
        <v>9668.8368000000009</v>
      </c>
    </row>
    <row r="146" spans="1:7" ht="31.5" customHeight="1" x14ac:dyDescent="0.2">
      <c r="A146" s="106" t="s">
        <v>524</v>
      </c>
      <c r="B146" s="116" t="s">
        <v>385</v>
      </c>
      <c r="C146" s="108" t="s">
        <v>384</v>
      </c>
      <c r="D146" s="117" t="s">
        <v>54</v>
      </c>
      <c r="E146" s="118">
        <f>calculos!R848</f>
        <v>2.6999999999999997</v>
      </c>
      <c r="F146" s="165">
        <v>443.45</v>
      </c>
      <c r="G146" s="111">
        <f t="shared" ref="G146" si="40">(E146*F146)</f>
        <v>1197.3149999999998</v>
      </c>
    </row>
    <row r="147" spans="1:7" ht="27" customHeight="1" x14ac:dyDescent="0.2">
      <c r="A147" s="106" t="s">
        <v>525</v>
      </c>
      <c r="B147" s="116" t="s">
        <v>383</v>
      </c>
      <c r="C147" s="108" t="s">
        <v>119</v>
      </c>
      <c r="D147" s="117" t="s">
        <v>54</v>
      </c>
      <c r="E147" s="118">
        <f>calculos!R854</f>
        <v>4.32</v>
      </c>
      <c r="F147" s="119">
        <v>716.26</v>
      </c>
      <c r="G147" s="111">
        <f t="shared" si="39"/>
        <v>3094.2432000000003</v>
      </c>
    </row>
    <row r="148" spans="1:7" ht="12.75" customHeight="1" x14ac:dyDescent="0.2">
      <c r="A148" s="217" t="s">
        <v>49</v>
      </c>
      <c r="B148" s="218"/>
      <c r="C148" s="219"/>
      <c r="D148" s="123"/>
      <c r="E148" s="139"/>
      <c r="F148" s="139"/>
      <c r="G148" s="152">
        <f>SUM(G143:G147)</f>
        <v>29944.242614999999</v>
      </c>
    </row>
    <row r="149" spans="1:7" ht="25.5" x14ac:dyDescent="0.2">
      <c r="A149" s="101">
        <v>16</v>
      </c>
      <c r="B149" s="102" t="s">
        <v>467</v>
      </c>
      <c r="C149" s="184" t="s">
        <v>244</v>
      </c>
      <c r="D149" s="101"/>
      <c r="E149" s="134"/>
      <c r="F149" s="134"/>
      <c r="G149" s="152"/>
    </row>
    <row r="150" spans="1:7" x14ac:dyDescent="0.2">
      <c r="A150" s="106" t="s">
        <v>211</v>
      </c>
      <c r="B150" s="117">
        <v>100203</v>
      </c>
      <c r="C150" s="108" t="s">
        <v>245</v>
      </c>
      <c r="D150" s="117" t="s">
        <v>54</v>
      </c>
      <c r="E150" s="118">
        <f>calculos!R861</f>
        <v>180.18</v>
      </c>
      <c r="F150" s="165">
        <v>41.4</v>
      </c>
      <c r="G150" s="111">
        <f t="shared" ref="G150" si="41">(E150*F150)</f>
        <v>7459.4520000000002</v>
      </c>
    </row>
    <row r="151" spans="1:7" ht="12.75" customHeight="1" x14ac:dyDescent="0.2">
      <c r="A151" s="217" t="s">
        <v>49</v>
      </c>
      <c r="B151" s="218"/>
      <c r="C151" s="219"/>
      <c r="D151" s="123"/>
      <c r="E151" s="139"/>
      <c r="F151" s="139"/>
      <c r="G151" s="152">
        <f>SUM(G150)</f>
        <v>7459.4520000000002</v>
      </c>
    </row>
    <row r="152" spans="1:7" x14ac:dyDescent="0.2">
      <c r="A152" s="101">
        <v>17</v>
      </c>
      <c r="B152" s="102"/>
      <c r="C152" s="184" t="s">
        <v>8</v>
      </c>
      <c r="D152" s="101"/>
      <c r="E152" s="134"/>
      <c r="F152" s="134"/>
      <c r="G152" s="152"/>
    </row>
    <row r="153" spans="1:7" ht="25.5" x14ac:dyDescent="0.2">
      <c r="A153" s="106" t="s">
        <v>213</v>
      </c>
      <c r="B153" s="166">
        <v>190105</v>
      </c>
      <c r="C153" s="108" t="s">
        <v>44</v>
      </c>
      <c r="D153" s="106" t="s">
        <v>54</v>
      </c>
      <c r="E153" s="113">
        <f>calculos!R868</f>
        <v>256.399</v>
      </c>
      <c r="F153" s="131">
        <v>23.69</v>
      </c>
      <c r="G153" s="111">
        <f t="shared" ref="G153:G157" si="42">(E153*F153)</f>
        <v>6074.09231</v>
      </c>
    </row>
    <row r="154" spans="1:7" s="130" customFormat="1" ht="21" customHeight="1" x14ac:dyDescent="0.2">
      <c r="A154" s="106" t="s">
        <v>526</v>
      </c>
      <c r="B154" s="167">
        <v>190302</v>
      </c>
      <c r="C154" s="108" t="s">
        <v>123</v>
      </c>
      <c r="D154" s="126" t="s">
        <v>54</v>
      </c>
      <c r="E154" s="168">
        <f>calculos!R882</f>
        <v>38.64</v>
      </c>
      <c r="F154" s="129">
        <v>21.6</v>
      </c>
      <c r="G154" s="111">
        <f t="shared" si="42"/>
        <v>834.62400000000002</v>
      </c>
    </row>
    <row r="155" spans="1:7" ht="38.25" x14ac:dyDescent="0.2">
      <c r="A155" s="106" t="s">
        <v>527</v>
      </c>
      <c r="B155" s="117">
        <v>190117</v>
      </c>
      <c r="C155" s="108" t="s">
        <v>96</v>
      </c>
      <c r="D155" s="117" t="s">
        <v>54</v>
      </c>
      <c r="E155" s="118">
        <f>calculos!R892</f>
        <v>547.41840000000002</v>
      </c>
      <c r="F155" s="144">
        <v>17.13</v>
      </c>
      <c r="G155" s="111">
        <f t="shared" si="42"/>
        <v>9377.2771919999996</v>
      </c>
    </row>
    <row r="156" spans="1:7" s="130" customFormat="1" ht="25.5" x14ac:dyDescent="0.2">
      <c r="A156" s="106" t="s">
        <v>528</v>
      </c>
      <c r="B156" s="126">
        <v>160718</v>
      </c>
      <c r="C156" s="108" t="s">
        <v>124</v>
      </c>
      <c r="D156" s="126" t="s">
        <v>54</v>
      </c>
      <c r="E156" s="128">
        <f>calculos!R912</f>
        <v>113.557</v>
      </c>
      <c r="F156" s="169">
        <v>18.739999999999998</v>
      </c>
      <c r="G156" s="111">
        <f t="shared" si="42"/>
        <v>2128.05818</v>
      </c>
    </row>
    <row r="157" spans="1:7" ht="22.5" customHeight="1" x14ac:dyDescent="0.2">
      <c r="A157" s="106" t="s">
        <v>529</v>
      </c>
      <c r="B157" s="136" t="s">
        <v>114</v>
      </c>
      <c r="C157" s="108" t="s">
        <v>115</v>
      </c>
      <c r="D157" s="137" t="s">
        <v>54</v>
      </c>
      <c r="E157" s="138">
        <f>calculos!R925</f>
        <v>616.4054000000001</v>
      </c>
      <c r="F157" s="131">
        <v>16.739999999999998</v>
      </c>
      <c r="G157" s="111">
        <f t="shared" si="42"/>
        <v>10318.626396000001</v>
      </c>
    </row>
    <row r="158" spans="1:7" ht="12.75" customHeight="1" x14ac:dyDescent="0.2">
      <c r="A158" s="216" t="s">
        <v>49</v>
      </c>
      <c r="B158" s="216"/>
      <c r="C158" s="216"/>
      <c r="D158" s="123"/>
      <c r="E158" s="139"/>
      <c r="F158" s="139"/>
      <c r="G158" s="152">
        <f>SUM(G153:G157)</f>
        <v>28732.678077999997</v>
      </c>
    </row>
    <row r="159" spans="1:7" ht="12.75" customHeight="1" x14ac:dyDescent="0.2">
      <c r="A159" s="123">
        <v>18</v>
      </c>
      <c r="B159" s="123"/>
      <c r="C159" s="174" t="s">
        <v>59</v>
      </c>
      <c r="D159" s="123"/>
      <c r="E159" s="139"/>
      <c r="F159" s="139"/>
      <c r="G159" s="152"/>
    </row>
    <row r="160" spans="1:7" s="83" customFormat="1" ht="14.25" customHeight="1" x14ac:dyDescent="0.2">
      <c r="A160" s="106" t="s">
        <v>215</v>
      </c>
      <c r="B160" s="106">
        <v>210210</v>
      </c>
      <c r="C160" s="108" t="s">
        <v>270</v>
      </c>
      <c r="D160" s="106" t="s">
        <v>54</v>
      </c>
      <c r="E160" s="109">
        <f>calculos!R945</f>
        <v>5.7644999999999991</v>
      </c>
      <c r="F160" s="170">
        <v>254.18</v>
      </c>
      <c r="G160" s="111">
        <f t="shared" ref="G160" si="43">(E160*F160)</f>
        <v>1465.2206099999999</v>
      </c>
    </row>
    <row r="161" spans="1:7" ht="12.75" customHeight="1" x14ac:dyDescent="0.2">
      <c r="A161" s="123"/>
      <c r="B161" s="171"/>
      <c r="C161" s="123" t="s">
        <v>49</v>
      </c>
      <c r="D161" s="123"/>
      <c r="E161" s="139"/>
      <c r="F161" s="139"/>
      <c r="G161" s="152">
        <f>SUM(G160)</f>
        <v>1465.2206099999999</v>
      </c>
    </row>
    <row r="162" spans="1:7" x14ac:dyDescent="0.2">
      <c r="A162" s="101">
        <v>19</v>
      </c>
      <c r="B162" s="102"/>
      <c r="C162" s="103" t="s">
        <v>271</v>
      </c>
      <c r="D162" s="101"/>
      <c r="E162" s="134"/>
      <c r="F162" s="134"/>
      <c r="G162" s="152"/>
    </row>
    <row r="163" spans="1:7" x14ac:dyDescent="0.2">
      <c r="A163" s="106" t="s">
        <v>217</v>
      </c>
      <c r="B163" s="136" t="s">
        <v>48</v>
      </c>
      <c r="C163" s="108" t="s">
        <v>396</v>
      </c>
      <c r="D163" s="137" t="s">
        <v>54</v>
      </c>
      <c r="E163" s="138">
        <f>calculos!R952</f>
        <v>26.220000000000002</v>
      </c>
      <c r="F163" s="142">
        <v>107.34</v>
      </c>
      <c r="G163" s="111">
        <f>(E163*F163)</f>
        <v>2814.4548000000004</v>
      </c>
    </row>
    <row r="164" spans="1:7" ht="38.25" x14ac:dyDescent="0.2">
      <c r="A164" s="106" t="s">
        <v>431</v>
      </c>
      <c r="B164" s="136" t="s">
        <v>420</v>
      </c>
      <c r="C164" s="108" t="s">
        <v>400</v>
      </c>
      <c r="D164" s="137" t="s">
        <v>54</v>
      </c>
      <c r="E164" s="138">
        <f>calculos!R960</f>
        <v>0.72</v>
      </c>
      <c r="F164" s="172">
        <v>459.66</v>
      </c>
      <c r="G164" s="111">
        <f>(E164*F164)</f>
        <v>330.95519999999999</v>
      </c>
    </row>
    <row r="165" spans="1:7" ht="12.75" customHeight="1" x14ac:dyDescent="0.2">
      <c r="A165" s="216" t="s">
        <v>49</v>
      </c>
      <c r="B165" s="216"/>
      <c r="C165" s="216"/>
      <c r="D165" s="123"/>
      <c r="E165" s="139"/>
      <c r="F165" s="139"/>
      <c r="G165" s="122">
        <f>SUM(G163:G164)</f>
        <v>3145.4100000000003</v>
      </c>
    </row>
    <row r="166" spans="1:7" ht="12.75" customHeight="1" x14ac:dyDescent="0.2">
      <c r="A166" s="123">
        <v>20</v>
      </c>
      <c r="B166" s="102"/>
      <c r="C166" s="103" t="s">
        <v>120</v>
      </c>
      <c r="D166" s="123"/>
      <c r="E166" s="139"/>
      <c r="F166" s="139"/>
      <c r="G166" s="122"/>
    </row>
    <row r="167" spans="1:7" ht="25.5" customHeight="1" x14ac:dyDescent="0.2">
      <c r="A167" s="106" t="s">
        <v>281</v>
      </c>
      <c r="B167" s="136" t="s">
        <v>402</v>
      </c>
      <c r="C167" s="108" t="s">
        <v>401</v>
      </c>
      <c r="D167" s="137" t="s">
        <v>54</v>
      </c>
      <c r="E167" s="138">
        <f>calculos!R968</f>
        <v>16.380000000000003</v>
      </c>
      <c r="F167" s="131">
        <v>473.75</v>
      </c>
      <c r="G167" s="111">
        <f t="shared" ref="G167" si="44">(E167*F167)</f>
        <v>7760.0250000000015</v>
      </c>
    </row>
    <row r="168" spans="1:7" ht="12.75" customHeight="1" x14ac:dyDescent="0.2">
      <c r="A168" s="216" t="s">
        <v>49</v>
      </c>
      <c r="B168" s="216"/>
      <c r="C168" s="216"/>
      <c r="D168" s="123"/>
      <c r="E168" s="139"/>
      <c r="F168" s="139"/>
      <c r="G168" s="122">
        <f>SUM(G167)</f>
        <v>7760.0250000000015</v>
      </c>
    </row>
    <row r="169" spans="1:7" ht="12.75" customHeight="1" x14ac:dyDescent="0.2">
      <c r="A169" s="123">
        <v>21</v>
      </c>
      <c r="B169" s="123"/>
      <c r="C169" s="103" t="s">
        <v>277</v>
      </c>
      <c r="D169" s="123"/>
      <c r="E169" s="139"/>
      <c r="F169" s="139"/>
      <c r="G169" s="122"/>
    </row>
    <row r="170" spans="1:7" ht="38.25" x14ac:dyDescent="0.2">
      <c r="A170" s="106" t="s">
        <v>530</v>
      </c>
      <c r="B170" s="136" t="s">
        <v>278</v>
      </c>
      <c r="C170" s="173" t="s">
        <v>279</v>
      </c>
      <c r="D170" s="137" t="s">
        <v>54</v>
      </c>
      <c r="E170" s="138">
        <f>calculos!R975</f>
        <v>42.400000000000006</v>
      </c>
      <c r="F170" s="131">
        <v>105.69</v>
      </c>
      <c r="G170" s="111">
        <f t="shared" ref="G170" si="45">(E170*F170)</f>
        <v>4481.2560000000003</v>
      </c>
    </row>
    <row r="171" spans="1:7" ht="12.75" customHeight="1" x14ac:dyDescent="0.2">
      <c r="A171" s="217" t="s">
        <v>49</v>
      </c>
      <c r="B171" s="218"/>
      <c r="C171" s="219"/>
      <c r="D171" s="123"/>
      <c r="E171" s="139"/>
      <c r="F171" s="139"/>
      <c r="G171" s="122">
        <f>SUM(G170)</f>
        <v>4481.2560000000003</v>
      </c>
    </row>
    <row r="172" spans="1:7" ht="12.75" customHeight="1" x14ac:dyDescent="0.2">
      <c r="A172" s="123">
        <v>22</v>
      </c>
      <c r="B172" s="123"/>
      <c r="C172" s="174" t="s">
        <v>288</v>
      </c>
      <c r="D172" s="123"/>
      <c r="E172" s="139"/>
      <c r="F172" s="139"/>
      <c r="G172" s="122"/>
    </row>
    <row r="173" spans="1:7" ht="15.75" customHeight="1" x14ac:dyDescent="0.2">
      <c r="A173" s="106" t="s">
        <v>531</v>
      </c>
      <c r="B173" s="136" t="s">
        <v>441</v>
      </c>
      <c r="C173" s="108" t="s">
        <v>440</v>
      </c>
      <c r="D173" s="137" t="s">
        <v>52</v>
      </c>
      <c r="E173" s="138">
        <f>calculos!R982</f>
        <v>4.3999999999999995</v>
      </c>
      <c r="F173" s="131">
        <v>48.5</v>
      </c>
      <c r="G173" s="111">
        <f t="shared" ref="G173" si="46">(E173*F173)</f>
        <v>213.39999999999998</v>
      </c>
    </row>
    <row r="174" spans="1:7" ht="21.75" customHeight="1" x14ac:dyDescent="0.2">
      <c r="A174" s="106" t="s">
        <v>532</v>
      </c>
      <c r="B174" s="136" t="s">
        <v>284</v>
      </c>
      <c r="C174" s="108" t="s">
        <v>285</v>
      </c>
      <c r="D174" s="137" t="s">
        <v>52</v>
      </c>
      <c r="E174" s="138">
        <f>calculos!R994</f>
        <v>8.9870000000000001</v>
      </c>
      <c r="F174" s="131">
        <v>234.31</v>
      </c>
      <c r="G174" s="111">
        <f t="shared" ref="G174:G175" si="47">(E174*F174)</f>
        <v>2105.74397</v>
      </c>
    </row>
    <row r="175" spans="1:7" ht="25.5" x14ac:dyDescent="0.2">
      <c r="A175" s="106" t="s">
        <v>533</v>
      </c>
      <c r="B175" s="136" t="s">
        <v>286</v>
      </c>
      <c r="C175" s="173" t="s">
        <v>287</v>
      </c>
      <c r="D175" s="137" t="s">
        <v>52</v>
      </c>
      <c r="E175" s="138">
        <f>calculos!R1000</f>
        <v>8.99</v>
      </c>
      <c r="F175" s="131">
        <v>181.41</v>
      </c>
      <c r="G175" s="111">
        <f t="shared" si="47"/>
        <v>1630.8759</v>
      </c>
    </row>
    <row r="176" spans="1:7" ht="38.25" x14ac:dyDescent="0.2">
      <c r="A176" s="106" t="s">
        <v>534</v>
      </c>
      <c r="B176" s="136" t="s">
        <v>426</v>
      </c>
      <c r="C176" s="173" t="s">
        <v>452</v>
      </c>
      <c r="D176" s="137" t="s">
        <v>51</v>
      </c>
      <c r="E176" s="138">
        <f>calculos!R1006</f>
        <v>1</v>
      </c>
      <c r="F176" s="131">
        <v>541.27</v>
      </c>
      <c r="G176" s="111">
        <f t="shared" ref="G176:G177" si="48">(E176*F176)</f>
        <v>541.27</v>
      </c>
    </row>
    <row r="177" spans="1:8" ht="24.75" customHeight="1" x14ac:dyDescent="0.2">
      <c r="A177" s="106" t="s">
        <v>535</v>
      </c>
      <c r="B177" s="136" t="s">
        <v>439</v>
      </c>
      <c r="C177" s="173" t="s">
        <v>453</v>
      </c>
      <c r="D177" s="137" t="s">
        <v>51</v>
      </c>
      <c r="E177" s="138">
        <f>calculos!R1012</f>
        <v>1</v>
      </c>
      <c r="F177" s="132">
        <v>661.87</v>
      </c>
      <c r="G177" s="111">
        <f t="shared" si="48"/>
        <v>661.87</v>
      </c>
    </row>
    <row r="178" spans="1:8" s="83" customFormat="1" ht="38.25" x14ac:dyDescent="0.2">
      <c r="A178" s="106" t="s">
        <v>536</v>
      </c>
      <c r="B178" s="107" t="s">
        <v>545</v>
      </c>
      <c r="C178" s="208" t="s">
        <v>436</v>
      </c>
      <c r="D178" s="106" t="s">
        <v>51</v>
      </c>
      <c r="E178" s="113">
        <f>calculos!R1018</f>
        <v>4</v>
      </c>
      <c r="F178" s="111">
        <v>3907.31</v>
      </c>
      <c r="G178" s="111">
        <f t="shared" ref="G178" si="49">(E178*F178)</f>
        <v>15629.24</v>
      </c>
      <c r="H178" s="83" t="s">
        <v>544</v>
      </c>
    </row>
    <row r="179" spans="1:8" ht="12.75" customHeight="1" x14ac:dyDescent="0.2">
      <c r="A179" s="123"/>
      <c r="B179" s="123"/>
      <c r="C179" s="123"/>
      <c r="D179" s="123"/>
      <c r="E179" s="139"/>
      <c r="F179" s="139"/>
      <c r="G179" s="122">
        <f>SUM(G173:G178)</f>
        <v>20782.399870000001</v>
      </c>
    </row>
    <row r="180" spans="1:8" x14ac:dyDescent="0.2">
      <c r="A180" s="101">
        <v>23</v>
      </c>
      <c r="B180" s="102"/>
      <c r="C180" s="103" t="s">
        <v>272</v>
      </c>
      <c r="D180" s="101"/>
      <c r="E180" s="134"/>
      <c r="F180" s="134"/>
      <c r="G180" s="135"/>
    </row>
    <row r="181" spans="1:8" x14ac:dyDescent="0.2">
      <c r="A181" s="106" t="s">
        <v>537</v>
      </c>
      <c r="B181" s="136" t="s">
        <v>23</v>
      </c>
      <c r="C181" s="173" t="s">
        <v>45</v>
      </c>
      <c r="D181" s="137" t="s">
        <v>54</v>
      </c>
      <c r="E181" s="138">
        <f>calculos!R1027</f>
        <v>329.57</v>
      </c>
      <c r="F181" s="144">
        <v>9.73</v>
      </c>
      <c r="G181" s="111">
        <f t="shared" ref="G181" si="50">(E181*F181)</f>
        <v>3206.7161000000001</v>
      </c>
    </row>
    <row r="182" spans="1:8" ht="12.75" customHeight="1" x14ac:dyDescent="0.2">
      <c r="A182" s="216" t="s">
        <v>49</v>
      </c>
      <c r="B182" s="216"/>
      <c r="C182" s="216"/>
      <c r="D182" s="123"/>
      <c r="E182" s="139"/>
      <c r="F182" s="139"/>
      <c r="G182" s="122">
        <f>SUM(G181)</f>
        <v>3206.7161000000001</v>
      </c>
    </row>
    <row r="183" spans="1:8" ht="12.75" customHeight="1" x14ac:dyDescent="0.2">
      <c r="A183" s="215" t="s">
        <v>22</v>
      </c>
      <c r="B183" s="215"/>
      <c r="C183" s="215"/>
      <c r="D183" s="101"/>
      <c r="E183" s="104"/>
      <c r="F183" s="134"/>
      <c r="G183" s="134">
        <f>G182+G179+G171+G168+G165+G161+G158+G151+G148+G141+G137+G102+G84+G77+G71+G68+G62+G59+G49+G44+G39+G36+G33</f>
        <v>461331.66766520008</v>
      </c>
      <c r="H183" s="176"/>
    </row>
    <row r="184" spans="1:8" x14ac:dyDescent="0.2">
      <c r="A184" s="214"/>
      <c r="B184" s="214"/>
      <c r="C184" s="214"/>
      <c r="D184" s="214"/>
      <c r="E184" s="214"/>
      <c r="F184" s="214"/>
      <c r="G184" s="214"/>
    </row>
    <row r="185" spans="1:8" x14ac:dyDescent="0.2">
      <c r="A185" s="177"/>
      <c r="B185" s="178"/>
      <c r="C185" s="172"/>
      <c r="D185" s="172"/>
      <c r="E185" s="179"/>
      <c r="F185" s="172"/>
      <c r="G185" s="172"/>
    </row>
    <row r="186" spans="1:8" x14ac:dyDescent="0.2">
      <c r="A186" s="177"/>
      <c r="B186" s="178"/>
      <c r="C186" s="172"/>
      <c r="D186" s="172"/>
      <c r="E186" s="179"/>
      <c r="F186" s="172"/>
      <c r="G186" s="172"/>
    </row>
    <row r="187" spans="1:8" x14ac:dyDescent="0.2">
      <c r="A187" s="177"/>
      <c r="B187" s="178"/>
      <c r="C187" s="172"/>
      <c r="D187" s="172"/>
      <c r="E187" s="179"/>
      <c r="F187" s="172"/>
      <c r="G187" s="211"/>
    </row>
    <row r="188" spans="1:8" ht="15.75" x14ac:dyDescent="0.25">
      <c r="A188" s="177"/>
      <c r="B188" s="178"/>
      <c r="C188" s="212" t="s">
        <v>552</v>
      </c>
      <c r="D188" s="172"/>
      <c r="E188" s="179"/>
      <c r="F188" s="172"/>
      <c r="G188" s="172"/>
    </row>
    <row r="189" spans="1:8" ht="15.75" x14ac:dyDescent="0.25">
      <c r="A189" s="177"/>
      <c r="B189" s="178"/>
      <c r="C189" s="212" t="s">
        <v>553</v>
      </c>
      <c r="D189" s="172"/>
      <c r="E189" s="179"/>
      <c r="F189" s="172"/>
      <c r="G189" s="172"/>
    </row>
    <row r="190" spans="1:8" ht="16.5" x14ac:dyDescent="0.3">
      <c r="A190" s="177"/>
      <c r="B190" s="178"/>
      <c r="C190" s="213" t="s">
        <v>158</v>
      </c>
      <c r="D190" s="172"/>
      <c r="E190" s="179"/>
      <c r="F190" s="172"/>
      <c r="G190" s="172"/>
    </row>
    <row r="191" spans="1:8" x14ac:dyDescent="0.2">
      <c r="A191" s="177"/>
      <c r="B191" s="178"/>
      <c r="C191" s="172"/>
      <c r="D191" s="172"/>
      <c r="E191" s="179"/>
      <c r="F191" s="172"/>
      <c r="G191" s="172"/>
    </row>
    <row r="192" spans="1:8" x14ac:dyDescent="0.2">
      <c r="A192" s="177"/>
      <c r="B192" s="178"/>
      <c r="C192" s="172"/>
      <c r="D192" s="172"/>
      <c r="E192" s="179"/>
      <c r="F192" s="172"/>
      <c r="G192" s="172"/>
    </row>
    <row r="193" spans="1:7" x14ac:dyDescent="0.2">
      <c r="A193" s="177"/>
      <c r="B193" s="178"/>
      <c r="C193" s="172"/>
      <c r="D193" s="172"/>
      <c r="E193" s="179"/>
      <c r="F193" s="172"/>
      <c r="G193" s="172"/>
    </row>
    <row r="194" spans="1:7" x14ac:dyDescent="0.2">
      <c r="A194" s="177"/>
      <c r="B194" s="178"/>
      <c r="C194" s="172"/>
      <c r="D194" s="172"/>
      <c r="E194" s="179"/>
      <c r="F194" s="172"/>
      <c r="G194" s="172"/>
    </row>
    <row r="195" spans="1:7" x14ac:dyDescent="0.2">
      <c r="A195" s="177"/>
      <c r="B195" s="178"/>
      <c r="C195" s="172"/>
      <c r="D195" s="172"/>
      <c r="E195" s="179"/>
      <c r="F195" s="172"/>
      <c r="G195" s="172"/>
    </row>
    <row r="196" spans="1:7" x14ac:dyDescent="0.2">
      <c r="A196" s="177"/>
      <c r="B196" s="178"/>
      <c r="C196" s="172"/>
      <c r="D196" s="172"/>
      <c r="E196" s="179"/>
      <c r="F196" s="172"/>
      <c r="G196" s="172"/>
    </row>
    <row r="197" spans="1:7" x14ac:dyDescent="0.2">
      <c r="A197" s="177"/>
      <c r="B197" s="178"/>
      <c r="C197" s="172"/>
      <c r="D197" s="172"/>
      <c r="E197" s="179"/>
      <c r="F197" s="172"/>
      <c r="G197" s="172"/>
    </row>
    <row r="198" spans="1:7" x14ac:dyDescent="0.2">
      <c r="A198" s="177"/>
      <c r="B198" s="178"/>
      <c r="C198" s="172"/>
      <c r="D198" s="172"/>
      <c r="E198" s="179"/>
      <c r="F198" s="172"/>
      <c r="G198" s="172"/>
    </row>
    <row r="199" spans="1:7" x14ac:dyDescent="0.2">
      <c r="A199" s="177"/>
      <c r="B199" s="178"/>
      <c r="C199" s="172"/>
      <c r="D199" s="172"/>
      <c r="E199" s="179"/>
      <c r="F199" s="172"/>
      <c r="G199" s="172"/>
    </row>
    <row r="200" spans="1:7" x14ac:dyDescent="0.2">
      <c r="A200" s="177"/>
      <c r="B200" s="178"/>
      <c r="C200" s="172"/>
      <c r="D200" s="172"/>
      <c r="E200" s="179"/>
      <c r="F200" s="172"/>
      <c r="G200" s="172"/>
    </row>
    <row r="201" spans="1:7" x14ac:dyDescent="0.2">
      <c r="A201" s="177"/>
      <c r="B201" s="178"/>
      <c r="C201" s="172"/>
      <c r="D201" s="172"/>
      <c r="E201" s="179"/>
      <c r="F201" s="172"/>
      <c r="G201" s="172"/>
    </row>
    <row r="202" spans="1:7" x14ac:dyDescent="0.2">
      <c r="A202" s="177"/>
      <c r="B202" s="178"/>
      <c r="C202" s="172"/>
      <c r="D202" s="172"/>
      <c r="E202" s="179"/>
      <c r="F202" s="172"/>
      <c r="G202" s="172"/>
    </row>
    <row r="203" spans="1:7" x14ac:dyDescent="0.2">
      <c r="A203" s="177"/>
      <c r="B203" s="178"/>
      <c r="C203" s="172"/>
      <c r="D203" s="172"/>
      <c r="E203" s="179"/>
      <c r="F203" s="172"/>
      <c r="G203" s="172"/>
    </row>
    <row r="204" spans="1:7" x14ac:dyDescent="0.2">
      <c r="A204" s="177"/>
      <c r="B204" s="178"/>
      <c r="C204" s="172"/>
      <c r="D204" s="172"/>
      <c r="E204" s="179"/>
      <c r="F204" s="172"/>
      <c r="G204" s="172"/>
    </row>
    <row r="205" spans="1:7" x14ac:dyDescent="0.2">
      <c r="A205" s="177"/>
      <c r="B205" s="178"/>
      <c r="C205" s="172"/>
      <c r="D205" s="172"/>
      <c r="E205" s="179"/>
      <c r="F205" s="172"/>
      <c r="G205" s="172"/>
    </row>
    <row r="206" spans="1:7" x14ac:dyDescent="0.2">
      <c r="A206" s="177"/>
      <c r="B206" s="178"/>
      <c r="C206" s="172"/>
      <c r="D206" s="172"/>
      <c r="E206" s="179"/>
      <c r="F206" s="172"/>
      <c r="G206" s="172"/>
    </row>
    <row r="207" spans="1:7" x14ac:dyDescent="0.2">
      <c r="A207" s="177"/>
      <c r="B207" s="178"/>
      <c r="C207" s="172"/>
      <c r="D207" s="172"/>
      <c r="E207" s="179"/>
      <c r="F207" s="172"/>
      <c r="G207" s="172"/>
    </row>
    <row r="208" spans="1:7" x14ac:dyDescent="0.2">
      <c r="A208" s="177"/>
      <c r="B208" s="178"/>
      <c r="C208" s="172"/>
      <c r="D208" s="172"/>
      <c r="E208" s="179"/>
      <c r="F208" s="172"/>
      <c r="G208" s="172"/>
    </row>
    <row r="209" spans="1:7" x14ac:dyDescent="0.2">
      <c r="A209" s="177"/>
      <c r="B209" s="178"/>
      <c r="C209" s="172"/>
      <c r="D209" s="172"/>
      <c r="E209" s="179"/>
      <c r="F209" s="172"/>
      <c r="G209" s="172"/>
    </row>
    <row r="210" spans="1:7" x14ac:dyDescent="0.2">
      <c r="A210" s="177"/>
      <c r="B210" s="178"/>
      <c r="C210" s="172"/>
      <c r="D210" s="172"/>
      <c r="E210" s="179"/>
      <c r="F210" s="172"/>
      <c r="G210" s="172"/>
    </row>
    <row r="211" spans="1:7" x14ac:dyDescent="0.2">
      <c r="A211" s="177"/>
      <c r="B211" s="178"/>
      <c r="C211" s="172"/>
      <c r="D211" s="172"/>
      <c r="E211" s="179"/>
      <c r="F211" s="172"/>
      <c r="G211" s="172"/>
    </row>
    <row r="212" spans="1:7" x14ac:dyDescent="0.2">
      <c r="A212" s="177"/>
      <c r="B212" s="178"/>
      <c r="C212" s="172"/>
      <c r="D212" s="172"/>
      <c r="E212" s="179"/>
      <c r="F212" s="172"/>
      <c r="G212" s="172"/>
    </row>
    <row r="213" spans="1:7" x14ac:dyDescent="0.2">
      <c r="A213" s="177"/>
      <c r="B213" s="178"/>
      <c r="C213" s="172"/>
      <c r="D213" s="172"/>
      <c r="E213" s="179"/>
      <c r="F213" s="172"/>
      <c r="G213" s="172"/>
    </row>
    <row r="214" spans="1:7" x14ac:dyDescent="0.2">
      <c r="A214" s="177"/>
      <c r="B214" s="178"/>
      <c r="C214" s="172"/>
      <c r="D214" s="172"/>
      <c r="E214" s="179"/>
      <c r="F214" s="172"/>
      <c r="G214" s="172"/>
    </row>
    <row r="215" spans="1:7" x14ac:dyDescent="0.2">
      <c r="A215" s="177"/>
      <c r="B215" s="178"/>
      <c r="C215" s="172"/>
      <c r="D215" s="172"/>
      <c r="E215" s="179"/>
      <c r="F215" s="172"/>
      <c r="G215" s="172"/>
    </row>
    <row r="216" spans="1:7" x14ac:dyDescent="0.2">
      <c r="A216" s="177"/>
      <c r="B216" s="178"/>
      <c r="C216" s="172"/>
      <c r="D216" s="172"/>
      <c r="E216" s="179"/>
      <c r="F216" s="172"/>
      <c r="G216" s="172"/>
    </row>
    <row r="217" spans="1:7" x14ac:dyDescent="0.2">
      <c r="A217" s="177"/>
      <c r="B217" s="178"/>
      <c r="C217" s="172"/>
      <c r="D217" s="172"/>
      <c r="E217" s="179"/>
      <c r="F217" s="172"/>
      <c r="G217" s="172"/>
    </row>
    <row r="218" spans="1:7" x14ac:dyDescent="0.2">
      <c r="A218" s="177"/>
      <c r="B218" s="178"/>
      <c r="C218" s="172"/>
      <c r="D218" s="172"/>
      <c r="E218" s="179"/>
      <c r="F218" s="172"/>
      <c r="G218" s="172"/>
    </row>
    <row r="219" spans="1:7" x14ac:dyDescent="0.2">
      <c r="A219" s="177"/>
      <c r="B219" s="178"/>
      <c r="C219" s="172"/>
      <c r="D219" s="172"/>
      <c r="E219" s="179"/>
      <c r="F219" s="172"/>
      <c r="G219" s="172"/>
    </row>
    <row r="220" spans="1:7" x14ac:dyDescent="0.2">
      <c r="A220" s="177"/>
      <c r="B220" s="178"/>
      <c r="C220" s="172"/>
      <c r="D220" s="172"/>
      <c r="E220" s="179"/>
      <c r="F220" s="172"/>
      <c r="G220" s="172"/>
    </row>
    <row r="221" spans="1:7" x14ac:dyDescent="0.2">
      <c r="A221" s="177"/>
      <c r="B221" s="178"/>
      <c r="C221" s="172"/>
      <c r="D221" s="172"/>
      <c r="E221" s="179"/>
      <c r="F221" s="172"/>
      <c r="G221" s="172"/>
    </row>
    <row r="222" spans="1:7" x14ac:dyDescent="0.2">
      <c r="A222" s="177"/>
      <c r="B222" s="178"/>
      <c r="C222" s="172"/>
      <c r="D222" s="172"/>
      <c r="E222" s="179"/>
      <c r="F222" s="172"/>
      <c r="G222" s="172"/>
    </row>
    <row r="223" spans="1:7" x14ac:dyDescent="0.2">
      <c r="A223" s="177"/>
      <c r="B223" s="178"/>
      <c r="C223" s="172"/>
      <c r="D223" s="172"/>
      <c r="E223" s="179"/>
      <c r="F223" s="172"/>
      <c r="G223" s="172"/>
    </row>
    <row r="224" spans="1:7" x14ac:dyDescent="0.2">
      <c r="A224" s="177"/>
      <c r="B224" s="178"/>
      <c r="C224" s="172"/>
      <c r="D224" s="172"/>
      <c r="E224" s="179"/>
      <c r="F224" s="172"/>
      <c r="G224" s="172"/>
    </row>
    <row r="225" spans="1:7" x14ac:dyDescent="0.2">
      <c r="A225" s="177"/>
      <c r="B225" s="178"/>
      <c r="C225" s="172"/>
      <c r="D225" s="172"/>
      <c r="E225" s="179"/>
      <c r="F225" s="172"/>
      <c r="G225" s="172"/>
    </row>
    <row r="226" spans="1:7" x14ac:dyDescent="0.2">
      <c r="A226" s="177"/>
      <c r="B226" s="178"/>
      <c r="C226" s="172"/>
      <c r="D226" s="172"/>
      <c r="E226" s="179"/>
      <c r="F226" s="172"/>
      <c r="G226" s="172"/>
    </row>
    <row r="227" spans="1:7" x14ac:dyDescent="0.2">
      <c r="A227" s="177"/>
      <c r="B227" s="178"/>
      <c r="C227" s="172"/>
      <c r="D227" s="172"/>
      <c r="E227" s="179"/>
      <c r="F227" s="172"/>
      <c r="G227" s="172"/>
    </row>
    <row r="228" spans="1:7" x14ac:dyDescent="0.2">
      <c r="A228" s="177"/>
      <c r="B228" s="178"/>
      <c r="C228" s="172"/>
      <c r="D228" s="172"/>
      <c r="E228" s="179"/>
      <c r="F228" s="172"/>
      <c r="G228" s="172"/>
    </row>
    <row r="229" spans="1:7" x14ac:dyDescent="0.2">
      <c r="A229" s="177"/>
      <c r="B229" s="178"/>
      <c r="C229" s="172"/>
      <c r="D229" s="172"/>
      <c r="E229" s="179"/>
      <c r="F229" s="172"/>
      <c r="G229" s="172"/>
    </row>
    <row r="230" spans="1:7" x14ac:dyDescent="0.2">
      <c r="A230" s="177"/>
      <c r="B230" s="178"/>
      <c r="C230" s="172"/>
      <c r="D230" s="172"/>
      <c r="E230" s="179"/>
      <c r="F230" s="172"/>
      <c r="G230" s="172"/>
    </row>
    <row r="231" spans="1:7" x14ac:dyDescent="0.2">
      <c r="A231" s="177"/>
      <c r="B231" s="178"/>
      <c r="C231" s="172"/>
      <c r="D231" s="172"/>
      <c r="E231" s="179"/>
      <c r="F231" s="172"/>
      <c r="G231" s="172"/>
    </row>
    <row r="232" spans="1:7" x14ac:dyDescent="0.2">
      <c r="A232" s="177"/>
      <c r="B232" s="178"/>
      <c r="C232" s="172"/>
      <c r="D232" s="172"/>
      <c r="E232" s="179"/>
      <c r="F232" s="172"/>
      <c r="G232" s="172"/>
    </row>
    <row r="233" spans="1:7" x14ac:dyDescent="0.2">
      <c r="A233" s="177"/>
      <c r="B233" s="178"/>
      <c r="C233" s="172"/>
      <c r="D233" s="172"/>
      <c r="E233" s="179"/>
      <c r="F233" s="172"/>
      <c r="G233" s="172"/>
    </row>
    <row r="234" spans="1:7" x14ac:dyDescent="0.2">
      <c r="A234" s="177"/>
      <c r="B234" s="178"/>
      <c r="C234" s="172"/>
      <c r="D234" s="172"/>
      <c r="E234" s="179"/>
      <c r="F234" s="172"/>
      <c r="G234" s="172"/>
    </row>
    <row r="235" spans="1:7" x14ac:dyDescent="0.2">
      <c r="A235" s="177"/>
      <c r="B235" s="178"/>
      <c r="C235" s="172"/>
      <c r="D235" s="172"/>
      <c r="E235" s="179"/>
      <c r="F235" s="172"/>
      <c r="G235" s="172"/>
    </row>
    <row r="236" spans="1:7" x14ac:dyDescent="0.2">
      <c r="A236" s="177"/>
      <c r="B236" s="178"/>
      <c r="C236" s="172"/>
      <c r="D236" s="172"/>
      <c r="E236" s="179"/>
      <c r="F236" s="172"/>
      <c r="G236" s="172"/>
    </row>
    <row r="237" spans="1:7" x14ac:dyDescent="0.2">
      <c r="A237" s="177"/>
      <c r="B237" s="178"/>
      <c r="C237" s="172"/>
      <c r="D237" s="172"/>
      <c r="E237" s="179"/>
      <c r="F237" s="172"/>
      <c r="G237" s="172"/>
    </row>
    <row r="238" spans="1:7" x14ac:dyDescent="0.2">
      <c r="A238" s="177"/>
      <c r="B238" s="178"/>
      <c r="C238" s="172"/>
      <c r="D238" s="172"/>
      <c r="E238" s="179"/>
      <c r="F238" s="172"/>
      <c r="G238" s="172"/>
    </row>
    <row r="239" spans="1:7" x14ac:dyDescent="0.2">
      <c r="A239" s="177"/>
      <c r="B239" s="178"/>
      <c r="C239" s="172"/>
      <c r="D239" s="172"/>
      <c r="E239" s="179"/>
      <c r="F239" s="172"/>
      <c r="G239" s="172"/>
    </row>
    <row r="240" spans="1:7" x14ac:dyDescent="0.2">
      <c r="A240" s="177"/>
      <c r="B240" s="178"/>
      <c r="C240" s="172"/>
      <c r="D240" s="172"/>
      <c r="E240" s="179"/>
      <c r="F240" s="172"/>
      <c r="G240" s="172"/>
    </row>
    <row r="241" spans="1:7" x14ac:dyDescent="0.2">
      <c r="A241" s="177"/>
      <c r="B241" s="178"/>
      <c r="C241" s="172"/>
      <c r="D241" s="172"/>
      <c r="E241" s="179"/>
      <c r="F241" s="172"/>
      <c r="G241" s="172"/>
    </row>
    <row r="242" spans="1:7" x14ac:dyDescent="0.2">
      <c r="A242" s="177"/>
      <c r="B242" s="178"/>
      <c r="C242" s="172"/>
      <c r="D242" s="172"/>
      <c r="E242" s="179"/>
      <c r="F242" s="172"/>
      <c r="G242" s="172"/>
    </row>
    <row r="243" spans="1:7" x14ac:dyDescent="0.2">
      <c r="A243" s="177"/>
      <c r="B243" s="178"/>
      <c r="C243" s="172"/>
      <c r="D243" s="172"/>
      <c r="E243" s="179"/>
      <c r="F243" s="172"/>
      <c r="G243" s="172"/>
    </row>
    <row r="244" spans="1:7" x14ac:dyDescent="0.2">
      <c r="A244" s="177"/>
      <c r="B244" s="178"/>
      <c r="C244" s="172"/>
      <c r="D244" s="172"/>
      <c r="E244" s="179"/>
      <c r="F244" s="172"/>
      <c r="G244" s="172"/>
    </row>
    <row r="245" spans="1:7" x14ac:dyDescent="0.2">
      <c r="A245" s="177"/>
      <c r="B245" s="178"/>
      <c r="C245" s="172"/>
      <c r="D245" s="172"/>
      <c r="E245" s="179"/>
      <c r="F245" s="172"/>
      <c r="G245" s="172"/>
    </row>
    <row r="246" spans="1:7" x14ac:dyDescent="0.2">
      <c r="A246" s="177"/>
      <c r="B246" s="178"/>
      <c r="C246" s="172"/>
      <c r="D246" s="172"/>
      <c r="E246" s="179"/>
      <c r="F246" s="172"/>
      <c r="G246" s="172"/>
    </row>
    <row r="247" spans="1:7" x14ac:dyDescent="0.2">
      <c r="A247" s="177"/>
      <c r="B247" s="178"/>
      <c r="C247" s="172"/>
      <c r="D247" s="172"/>
      <c r="E247" s="179"/>
      <c r="F247" s="172"/>
      <c r="G247" s="172"/>
    </row>
    <row r="248" spans="1:7" x14ac:dyDescent="0.2">
      <c r="A248" s="177"/>
      <c r="B248" s="178"/>
      <c r="C248" s="172"/>
      <c r="D248" s="172"/>
      <c r="E248" s="179"/>
      <c r="F248" s="172"/>
      <c r="G248" s="172"/>
    </row>
    <row r="249" spans="1:7" x14ac:dyDescent="0.2">
      <c r="A249" s="177"/>
      <c r="B249" s="178"/>
      <c r="C249" s="172"/>
      <c r="D249" s="172"/>
      <c r="E249" s="179"/>
      <c r="F249" s="172"/>
      <c r="G249" s="172"/>
    </row>
    <row r="250" spans="1:7" x14ac:dyDescent="0.2">
      <c r="A250" s="177"/>
      <c r="B250" s="178"/>
      <c r="C250" s="172"/>
      <c r="D250" s="172"/>
      <c r="E250" s="179"/>
      <c r="F250" s="172"/>
      <c r="G250" s="172"/>
    </row>
    <row r="251" spans="1:7" x14ac:dyDescent="0.2">
      <c r="A251" s="177"/>
      <c r="B251" s="178"/>
      <c r="C251" s="172"/>
      <c r="D251" s="172"/>
      <c r="E251" s="179"/>
      <c r="F251" s="172"/>
      <c r="G251" s="172"/>
    </row>
    <row r="252" spans="1:7" x14ac:dyDescent="0.2">
      <c r="A252" s="177"/>
      <c r="B252" s="178"/>
      <c r="C252" s="172"/>
      <c r="D252" s="172"/>
      <c r="E252" s="179"/>
      <c r="F252" s="172"/>
      <c r="G252" s="172"/>
    </row>
    <row r="253" spans="1:7" x14ac:dyDescent="0.2">
      <c r="A253" s="177"/>
      <c r="B253" s="178"/>
      <c r="C253" s="172"/>
      <c r="D253" s="172"/>
      <c r="E253" s="179"/>
      <c r="F253" s="172"/>
      <c r="G253" s="172"/>
    </row>
  </sheetData>
  <mergeCells count="28">
    <mergeCell ref="A151:C151"/>
    <mergeCell ref="A148:C148"/>
    <mergeCell ref="A10:C12"/>
    <mergeCell ref="A62:C62"/>
    <mergeCell ref="A102:C102"/>
    <mergeCell ref="A141:C141"/>
    <mergeCell ref="A77:C77"/>
    <mergeCell ref="A68:C68"/>
    <mergeCell ref="A39:C39"/>
    <mergeCell ref="A59:C59"/>
    <mergeCell ref="A84:C84"/>
    <mergeCell ref="A49:C49"/>
    <mergeCell ref="A137:C137"/>
    <mergeCell ref="A33:C33"/>
    <mergeCell ref="A36:C36"/>
    <mergeCell ref="A44:C44"/>
    <mergeCell ref="A4:G4"/>
    <mergeCell ref="A5:G5"/>
    <mergeCell ref="A6:G6"/>
    <mergeCell ref="A7:G7"/>
    <mergeCell ref="A8:G8"/>
    <mergeCell ref="A184:G184"/>
    <mergeCell ref="A183:C183"/>
    <mergeCell ref="A158:C158"/>
    <mergeCell ref="A165:C165"/>
    <mergeCell ref="A182:C182"/>
    <mergeCell ref="A168:C168"/>
    <mergeCell ref="A171:C171"/>
  </mergeCells>
  <phoneticPr fontId="4" type="noConversion"/>
  <printOptions horizontalCentered="1"/>
  <pageMargins left="0.19685039370078741" right="0.19685039370078741" top="0.19685039370078741" bottom="0.6692913385826772" header="0.27559055118110237" footer="0.23622047244094491"/>
  <pageSetup paperSize="9" scale="90" orientation="portrait" r:id="rId1"/>
  <headerFooter alignWithMargins="0">
    <oddFooter>Página &amp;P de &amp;N</oddFooter>
  </headerFooter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S1039"/>
  <sheetViews>
    <sheetView view="pageBreakPreview" topLeftCell="A949" zoomScaleNormal="110" zoomScaleSheetLayoutView="100" workbookViewId="0">
      <selection activeCell="A1024" sqref="A1024:XFD1024"/>
    </sheetView>
  </sheetViews>
  <sheetFormatPr defaultRowHeight="12.75" x14ac:dyDescent="0.2"/>
  <cols>
    <col min="1" max="1" width="8.7109375" style="32" customWidth="1"/>
    <col min="2" max="2" width="10" style="32" bestFit="1" customWidth="1"/>
    <col min="3" max="3" width="9" style="32" customWidth="1"/>
    <col min="4" max="4" width="7.28515625" style="32" customWidth="1"/>
    <col min="5" max="5" width="6.42578125" style="32" customWidth="1"/>
    <col min="6" max="6" width="8" style="32" customWidth="1"/>
    <col min="7" max="7" width="5.7109375" style="32" customWidth="1"/>
    <col min="8" max="8" width="7.42578125" style="32" customWidth="1"/>
    <col min="9" max="9" width="8.85546875" style="32" customWidth="1"/>
    <col min="10" max="10" width="7" style="32" customWidth="1"/>
    <col min="11" max="11" width="5.42578125" style="32" customWidth="1"/>
    <col min="12" max="12" width="7.7109375" style="32" customWidth="1"/>
    <col min="13" max="13" width="7.42578125" style="32" customWidth="1"/>
    <col min="14" max="14" width="7" style="32" customWidth="1"/>
    <col min="15" max="15" width="4.5703125" style="32" customWidth="1"/>
    <col min="16" max="16" width="6.28515625" style="32" customWidth="1"/>
    <col min="17" max="17" width="3.28515625" style="32" customWidth="1"/>
    <col min="18" max="18" width="9.140625" style="32" customWidth="1"/>
    <col min="19" max="19" width="6.7109375" style="32" customWidth="1"/>
    <col min="20" max="16384" width="9.140625" style="1"/>
  </cols>
  <sheetData>
    <row r="1" spans="1:19" ht="12.75" customHeight="1" x14ac:dyDescent="0.2">
      <c r="A1" s="274" t="s">
        <v>132</v>
      </c>
      <c r="B1" s="275"/>
      <c r="C1" s="275"/>
      <c r="D1" s="275"/>
      <c r="E1" s="275"/>
      <c r="F1" s="275"/>
      <c r="G1" s="275"/>
      <c r="H1" s="275"/>
      <c r="I1" s="275"/>
      <c r="J1" s="275"/>
      <c r="K1" s="275"/>
      <c r="L1" s="275"/>
      <c r="M1" s="275"/>
      <c r="N1" s="275"/>
      <c r="O1" s="275"/>
      <c r="P1" s="275"/>
      <c r="Q1" s="275"/>
      <c r="R1" s="275"/>
      <c r="S1" s="276"/>
    </row>
    <row r="2" spans="1:19" ht="13.5" customHeight="1" thickBot="1" x14ac:dyDescent="0.25">
      <c r="A2" s="277"/>
      <c r="B2" s="278"/>
      <c r="C2" s="278"/>
      <c r="D2" s="278"/>
      <c r="E2" s="278"/>
      <c r="F2" s="278"/>
      <c r="G2" s="278"/>
      <c r="H2" s="278"/>
      <c r="I2" s="278"/>
      <c r="J2" s="278"/>
      <c r="K2" s="278"/>
      <c r="L2" s="278"/>
      <c r="M2" s="278"/>
      <c r="N2" s="278"/>
      <c r="O2" s="278"/>
      <c r="P2" s="278"/>
      <c r="Q2" s="278"/>
      <c r="R2" s="278"/>
      <c r="S2" s="279"/>
    </row>
    <row r="3" spans="1:19" ht="18" x14ac:dyDescent="0.25">
      <c r="A3" s="280" t="s">
        <v>32</v>
      </c>
      <c r="B3" s="281"/>
      <c r="C3" s="281"/>
      <c r="D3" s="281"/>
      <c r="E3" s="281"/>
      <c r="F3" s="281"/>
      <c r="G3" s="281"/>
      <c r="H3" s="281"/>
      <c r="I3" s="281"/>
      <c r="J3" s="281"/>
      <c r="K3" s="281"/>
      <c r="L3" s="281"/>
      <c r="M3" s="281"/>
      <c r="N3" s="281"/>
      <c r="O3" s="281"/>
      <c r="P3" s="281"/>
      <c r="Q3" s="281"/>
      <c r="R3" s="281"/>
      <c r="S3" s="282"/>
    </row>
    <row r="4" spans="1:19" x14ac:dyDescent="0.2">
      <c r="A4" s="283" t="s">
        <v>46</v>
      </c>
      <c r="B4" s="284"/>
      <c r="C4" s="284"/>
      <c r="D4" s="284"/>
      <c r="E4" s="284"/>
      <c r="F4" s="284"/>
      <c r="G4" s="284"/>
      <c r="H4" s="284"/>
      <c r="I4" s="284"/>
      <c r="J4" s="284"/>
      <c r="K4" s="284"/>
      <c r="L4" s="284"/>
      <c r="M4" s="284"/>
      <c r="N4" s="284"/>
      <c r="O4" s="284"/>
      <c r="P4" s="284"/>
      <c r="Q4" s="284"/>
      <c r="R4" s="284"/>
      <c r="S4" s="285"/>
    </row>
    <row r="5" spans="1:19" x14ac:dyDescent="0.2">
      <c r="A5" s="283" t="s">
        <v>56</v>
      </c>
      <c r="B5" s="284"/>
      <c r="C5" s="284"/>
      <c r="D5" s="284"/>
      <c r="E5" s="284"/>
      <c r="F5" s="284"/>
      <c r="G5" s="284"/>
      <c r="H5" s="284"/>
      <c r="I5" s="284"/>
      <c r="J5" s="284"/>
      <c r="K5" s="284"/>
      <c r="L5" s="284"/>
      <c r="M5" s="284"/>
      <c r="N5" s="284"/>
      <c r="O5" s="284"/>
      <c r="P5" s="284"/>
      <c r="Q5" s="284"/>
      <c r="R5" s="284"/>
      <c r="S5" s="285"/>
    </row>
    <row r="6" spans="1:19" ht="13.5" thickBot="1" x14ac:dyDescent="0.25">
      <c r="A6" s="286" t="s">
        <v>47</v>
      </c>
      <c r="B6" s="287"/>
      <c r="C6" s="287"/>
      <c r="D6" s="287"/>
      <c r="E6" s="287"/>
      <c r="F6" s="287"/>
      <c r="G6" s="287"/>
      <c r="H6" s="287"/>
      <c r="I6" s="287"/>
      <c r="J6" s="287"/>
      <c r="K6" s="287"/>
      <c r="L6" s="287"/>
      <c r="M6" s="287"/>
      <c r="N6" s="287"/>
      <c r="O6" s="287"/>
      <c r="P6" s="287"/>
      <c r="Q6" s="287"/>
      <c r="R6" s="287"/>
      <c r="S6" s="288"/>
    </row>
    <row r="7" spans="1:19" ht="12.75" customHeight="1" thickBot="1" x14ac:dyDescent="0.25">
      <c r="A7" s="2"/>
      <c r="B7" s="2"/>
      <c r="C7" s="2"/>
      <c r="D7" s="2"/>
      <c r="E7" s="2"/>
      <c r="F7" s="2"/>
      <c r="G7" s="2"/>
      <c r="H7" s="2"/>
      <c r="I7" s="2"/>
      <c r="J7" s="2"/>
      <c r="K7" s="2"/>
      <c r="L7" s="2"/>
      <c r="M7" s="2"/>
      <c r="N7" s="2"/>
      <c r="O7" s="2"/>
      <c r="P7" s="2"/>
      <c r="Q7" s="2"/>
      <c r="R7" s="2"/>
      <c r="S7" s="2"/>
    </row>
    <row r="8" spans="1:19" ht="13.5" thickBot="1" x14ac:dyDescent="0.25">
      <c r="A8" s="289" t="s">
        <v>133</v>
      </c>
      <c r="B8" s="290"/>
      <c r="C8" s="290"/>
      <c r="D8" s="290"/>
      <c r="E8" s="290"/>
      <c r="F8" s="290"/>
      <c r="G8" s="290"/>
      <c r="H8" s="290"/>
      <c r="I8" s="290"/>
      <c r="J8" s="290"/>
      <c r="K8" s="290"/>
      <c r="L8" s="290"/>
      <c r="M8" s="290"/>
      <c r="N8" s="290"/>
      <c r="O8" s="290"/>
      <c r="P8" s="290"/>
      <c r="Q8" s="290"/>
      <c r="R8" s="290"/>
      <c r="S8" s="291"/>
    </row>
    <row r="9" spans="1:19" x14ac:dyDescent="0.2">
      <c r="A9" s="3" t="s">
        <v>18</v>
      </c>
      <c r="B9" s="267" t="s">
        <v>134</v>
      </c>
      <c r="C9" s="294"/>
      <c r="D9" s="294"/>
      <c r="E9" s="294"/>
      <c r="F9" s="294"/>
      <c r="G9" s="294"/>
      <c r="H9" s="294"/>
      <c r="I9" s="294"/>
      <c r="J9" s="294"/>
      <c r="K9" s="294"/>
      <c r="L9" s="294"/>
      <c r="M9" s="294"/>
      <c r="N9" s="294"/>
      <c r="O9" s="268"/>
      <c r="P9" s="267"/>
      <c r="Q9" s="268"/>
      <c r="R9" s="267" t="s">
        <v>135</v>
      </c>
      <c r="S9" s="268"/>
    </row>
    <row r="10" spans="1:19" ht="13.5" thickBot="1" x14ac:dyDescent="0.25">
      <c r="A10" s="4"/>
      <c r="B10" s="5"/>
      <c r="C10" s="5"/>
      <c r="D10" s="5"/>
      <c r="E10" s="5"/>
      <c r="F10" s="5"/>
      <c r="G10" s="5"/>
      <c r="H10" s="5"/>
      <c r="I10" s="5"/>
      <c r="J10" s="5"/>
      <c r="K10" s="5"/>
      <c r="L10" s="5"/>
      <c r="M10" s="5"/>
      <c r="N10" s="5"/>
      <c r="O10" s="5"/>
      <c r="P10" s="5"/>
      <c r="Q10" s="5"/>
      <c r="R10" s="5"/>
      <c r="S10" s="5"/>
    </row>
    <row r="11" spans="1:19" ht="12.75" customHeight="1" thickBot="1" x14ac:dyDescent="0.25">
      <c r="A11" s="6" t="s">
        <v>0</v>
      </c>
      <c r="B11" s="252" t="s">
        <v>1</v>
      </c>
      <c r="C11" s="253"/>
      <c r="D11" s="253"/>
      <c r="E11" s="253"/>
      <c r="F11" s="253"/>
      <c r="G11" s="253"/>
      <c r="H11" s="253"/>
      <c r="I11" s="253"/>
      <c r="J11" s="253"/>
      <c r="K11" s="253"/>
      <c r="L11" s="253"/>
      <c r="M11" s="253"/>
      <c r="N11" s="253"/>
      <c r="O11" s="253"/>
      <c r="P11" s="253"/>
      <c r="Q11" s="253"/>
      <c r="R11" s="253"/>
      <c r="S11" s="254"/>
    </row>
    <row r="12" spans="1:19" ht="13.5" customHeight="1" thickBot="1" x14ac:dyDescent="0.25">
      <c r="A12" s="7" t="s">
        <v>67</v>
      </c>
      <c r="B12" s="269" t="s">
        <v>113</v>
      </c>
      <c r="C12" s="270"/>
      <c r="D12" s="270"/>
      <c r="E12" s="270"/>
      <c r="F12" s="270"/>
      <c r="G12" s="270"/>
      <c r="H12" s="270"/>
      <c r="I12" s="270"/>
      <c r="J12" s="270"/>
      <c r="K12" s="270"/>
      <c r="L12" s="270"/>
      <c r="M12" s="270"/>
      <c r="N12" s="270"/>
      <c r="O12" s="271"/>
      <c r="P12" s="272" t="s">
        <v>54</v>
      </c>
      <c r="Q12" s="273"/>
      <c r="R12" s="8">
        <f>I19-M19</f>
        <v>124.76499999999999</v>
      </c>
      <c r="S12" s="9"/>
    </row>
    <row r="13" spans="1:19" ht="13.5" x14ac:dyDescent="0.2">
      <c r="A13" s="230"/>
      <c r="B13" s="231"/>
      <c r="C13" s="232"/>
      <c r="D13" s="10" t="s">
        <v>136</v>
      </c>
      <c r="E13" s="10" t="s">
        <v>137</v>
      </c>
      <c r="F13" s="10" t="s">
        <v>138</v>
      </c>
      <c r="G13" s="10" t="s">
        <v>139</v>
      </c>
      <c r="H13" s="11" t="s">
        <v>140</v>
      </c>
      <c r="I13" s="236" t="s">
        <v>141</v>
      </c>
      <c r="J13" s="238" t="s">
        <v>142</v>
      </c>
      <c r="K13" s="239"/>
      <c r="L13" s="240"/>
      <c r="M13" s="236" t="s">
        <v>141</v>
      </c>
      <c r="N13" s="241" t="s">
        <v>149</v>
      </c>
      <c r="O13" s="242"/>
      <c r="P13" s="242"/>
      <c r="Q13" s="242"/>
      <c r="R13" s="242"/>
      <c r="S13" s="243"/>
    </row>
    <row r="14" spans="1:19" ht="13.5" x14ac:dyDescent="0.2">
      <c r="A14" s="233"/>
      <c r="B14" s="234"/>
      <c r="C14" s="235"/>
      <c r="D14" s="12" t="s">
        <v>147</v>
      </c>
      <c r="E14" s="12" t="s">
        <v>144</v>
      </c>
      <c r="F14" s="12" t="s">
        <v>145</v>
      </c>
      <c r="G14" s="12" t="s">
        <v>146</v>
      </c>
      <c r="H14" s="13"/>
      <c r="I14" s="237"/>
      <c r="J14" s="13" t="s">
        <v>147</v>
      </c>
      <c r="K14" s="13" t="s">
        <v>148</v>
      </c>
      <c r="L14" s="13" t="s">
        <v>140</v>
      </c>
      <c r="M14" s="237"/>
      <c r="N14" s="244"/>
      <c r="O14" s="245"/>
      <c r="P14" s="245"/>
      <c r="Q14" s="245"/>
      <c r="R14" s="245"/>
      <c r="S14" s="246"/>
    </row>
    <row r="15" spans="1:19" ht="13.5" x14ac:dyDescent="0.25">
      <c r="A15" s="14"/>
      <c r="B15" s="292" t="s">
        <v>159</v>
      </c>
      <c r="C15" s="293"/>
      <c r="D15" s="15">
        <v>24.6</v>
      </c>
      <c r="E15" s="16"/>
      <c r="F15" s="15">
        <v>2</v>
      </c>
      <c r="G15" s="15"/>
      <c r="H15" s="17"/>
      <c r="I15" s="17">
        <f>D15*F15</f>
        <v>49.2</v>
      </c>
      <c r="J15" s="17"/>
      <c r="K15" s="17"/>
      <c r="L15" s="17"/>
      <c r="M15" s="18"/>
      <c r="N15" s="244"/>
      <c r="O15" s="245"/>
      <c r="P15" s="245"/>
      <c r="Q15" s="245"/>
      <c r="R15" s="245"/>
      <c r="S15" s="246"/>
    </row>
    <row r="16" spans="1:19" ht="13.5" x14ac:dyDescent="0.25">
      <c r="A16" s="19"/>
      <c r="B16" s="250" t="s">
        <v>160</v>
      </c>
      <c r="C16" s="251"/>
      <c r="D16" s="20">
        <v>10.34</v>
      </c>
      <c r="E16" s="21"/>
      <c r="F16" s="20">
        <v>2</v>
      </c>
      <c r="G16" s="20"/>
      <c r="H16" s="22"/>
      <c r="I16" s="22">
        <f t="shared" ref="I16:I18" si="0">D16*F16</f>
        <v>20.68</v>
      </c>
      <c r="J16" s="22"/>
      <c r="K16" s="22"/>
      <c r="L16" s="22"/>
      <c r="M16" s="23"/>
      <c r="N16" s="244"/>
      <c r="O16" s="245"/>
      <c r="P16" s="245"/>
      <c r="Q16" s="245"/>
      <c r="R16" s="245"/>
      <c r="S16" s="246"/>
    </row>
    <row r="17" spans="1:19" ht="13.5" x14ac:dyDescent="0.25">
      <c r="A17" s="19"/>
      <c r="B17" s="250" t="s">
        <v>151</v>
      </c>
      <c r="C17" s="251"/>
      <c r="D17" s="20">
        <v>15.59</v>
      </c>
      <c r="E17" s="21"/>
      <c r="F17" s="20">
        <v>1.5</v>
      </c>
      <c r="G17" s="20"/>
      <c r="H17" s="22"/>
      <c r="I17" s="22">
        <f t="shared" si="0"/>
        <v>23.384999999999998</v>
      </c>
      <c r="J17" s="22"/>
      <c r="K17" s="22"/>
      <c r="L17" s="22"/>
      <c r="M17" s="23"/>
      <c r="N17" s="244"/>
      <c r="O17" s="245"/>
      <c r="P17" s="245"/>
      <c r="Q17" s="245"/>
      <c r="R17" s="245"/>
      <c r="S17" s="246"/>
    </row>
    <row r="18" spans="1:19" ht="13.5" x14ac:dyDescent="0.25">
      <c r="A18" s="19"/>
      <c r="B18" s="250" t="s">
        <v>161</v>
      </c>
      <c r="C18" s="251"/>
      <c r="D18" s="20">
        <v>31.5</v>
      </c>
      <c r="E18" s="21"/>
      <c r="F18" s="20">
        <v>1</v>
      </c>
      <c r="G18" s="20"/>
      <c r="H18" s="22"/>
      <c r="I18" s="22">
        <f t="shared" si="0"/>
        <v>31.5</v>
      </c>
      <c r="J18" s="22"/>
      <c r="K18" s="22"/>
      <c r="L18" s="22"/>
      <c r="M18" s="23"/>
      <c r="N18" s="244"/>
      <c r="O18" s="245"/>
      <c r="P18" s="245"/>
      <c r="Q18" s="245"/>
      <c r="R18" s="245"/>
      <c r="S18" s="246"/>
    </row>
    <row r="19" spans="1:19" ht="14.25" thickBot="1" x14ac:dyDescent="0.3">
      <c r="A19" s="24"/>
      <c r="B19" s="25"/>
      <c r="C19" s="25"/>
      <c r="D19" s="26"/>
      <c r="E19" s="27"/>
      <c r="F19" s="26"/>
      <c r="G19" s="26"/>
      <c r="H19" s="26"/>
      <c r="I19" s="28">
        <f>SUM(I15:I18)</f>
        <v>124.76499999999999</v>
      </c>
      <c r="J19" s="29"/>
      <c r="K19" s="30"/>
      <c r="L19" s="30"/>
      <c r="M19" s="31"/>
      <c r="N19" s="247"/>
      <c r="O19" s="248"/>
      <c r="P19" s="248"/>
      <c r="Q19" s="248"/>
      <c r="R19" s="248"/>
      <c r="S19" s="249"/>
    </row>
    <row r="20" spans="1:19" ht="13.5" thickBot="1" x14ac:dyDescent="0.25">
      <c r="F20" s="33"/>
    </row>
    <row r="21" spans="1:19" ht="13.5" customHeight="1" thickBot="1" x14ac:dyDescent="0.25">
      <c r="A21" s="34" t="s">
        <v>97</v>
      </c>
      <c r="B21" s="225" t="s">
        <v>57</v>
      </c>
      <c r="C21" s="226"/>
      <c r="D21" s="226"/>
      <c r="E21" s="226"/>
      <c r="F21" s="226"/>
      <c r="G21" s="226"/>
      <c r="H21" s="226"/>
      <c r="I21" s="226"/>
      <c r="J21" s="226"/>
      <c r="K21" s="226"/>
      <c r="L21" s="226"/>
      <c r="M21" s="226"/>
      <c r="N21" s="226"/>
      <c r="O21" s="227"/>
      <c r="P21" s="228" t="s">
        <v>54</v>
      </c>
      <c r="Q21" s="229"/>
      <c r="R21" s="35">
        <f>I28-M28</f>
        <v>217.22550000000001</v>
      </c>
      <c r="S21" s="36"/>
    </row>
    <row r="22" spans="1:19" ht="13.5" x14ac:dyDescent="0.2">
      <c r="A22" s="230"/>
      <c r="B22" s="231"/>
      <c r="C22" s="232"/>
      <c r="D22" s="10" t="s">
        <v>136</v>
      </c>
      <c r="E22" s="10" t="s">
        <v>137</v>
      </c>
      <c r="F22" s="10" t="s">
        <v>138</v>
      </c>
      <c r="G22" s="10" t="s">
        <v>139</v>
      </c>
      <c r="H22" s="11" t="s">
        <v>140</v>
      </c>
      <c r="I22" s="236" t="s">
        <v>141</v>
      </c>
      <c r="J22" s="238" t="s">
        <v>142</v>
      </c>
      <c r="K22" s="239"/>
      <c r="L22" s="240"/>
      <c r="M22" s="236" t="s">
        <v>141</v>
      </c>
      <c r="N22" s="241" t="s">
        <v>149</v>
      </c>
      <c r="O22" s="242"/>
      <c r="P22" s="242"/>
      <c r="Q22" s="242"/>
      <c r="R22" s="242"/>
      <c r="S22" s="243"/>
    </row>
    <row r="23" spans="1:19" ht="13.5" x14ac:dyDescent="0.2">
      <c r="A23" s="233"/>
      <c r="B23" s="234"/>
      <c r="C23" s="235"/>
      <c r="D23" s="12" t="s">
        <v>147</v>
      </c>
      <c r="E23" s="12" t="s">
        <v>144</v>
      </c>
      <c r="F23" s="12" t="s">
        <v>145</v>
      </c>
      <c r="G23" s="12" t="s">
        <v>146</v>
      </c>
      <c r="H23" s="13"/>
      <c r="I23" s="237"/>
      <c r="J23" s="13" t="s">
        <v>147</v>
      </c>
      <c r="K23" s="13" t="s">
        <v>148</v>
      </c>
      <c r="L23" s="13" t="s">
        <v>140</v>
      </c>
      <c r="M23" s="237"/>
      <c r="N23" s="244"/>
      <c r="O23" s="245"/>
      <c r="P23" s="245"/>
      <c r="Q23" s="245"/>
      <c r="R23" s="245"/>
      <c r="S23" s="246"/>
    </row>
    <row r="24" spans="1:19" ht="13.5" x14ac:dyDescent="0.25">
      <c r="A24" s="19"/>
      <c r="B24" s="250" t="s">
        <v>159</v>
      </c>
      <c r="C24" s="251"/>
      <c r="D24" s="20">
        <v>24.6</v>
      </c>
      <c r="E24" s="21"/>
      <c r="F24" s="20">
        <v>2.85</v>
      </c>
      <c r="G24" s="20"/>
      <c r="H24" s="22"/>
      <c r="I24" s="22">
        <f>D24*F24</f>
        <v>70.11</v>
      </c>
      <c r="J24" s="22">
        <v>1.18</v>
      </c>
      <c r="K24" s="22">
        <v>1.5</v>
      </c>
      <c r="L24" s="22">
        <v>4</v>
      </c>
      <c r="M24" s="23">
        <f>J24*K24*L24</f>
        <v>7.08</v>
      </c>
      <c r="N24" s="244"/>
      <c r="O24" s="245"/>
      <c r="P24" s="245"/>
      <c r="Q24" s="245"/>
      <c r="R24" s="245"/>
      <c r="S24" s="246"/>
    </row>
    <row r="25" spans="1:19" ht="13.5" x14ac:dyDescent="0.25">
      <c r="A25" s="19"/>
      <c r="B25" s="250" t="s">
        <v>160</v>
      </c>
      <c r="C25" s="251"/>
      <c r="D25" s="20">
        <v>10.34</v>
      </c>
      <c r="E25" s="21"/>
      <c r="F25" s="20">
        <v>2.85</v>
      </c>
      <c r="G25" s="20"/>
      <c r="H25" s="22"/>
      <c r="I25" s="22">
        <f>D25*F25</f>
        <v>29.469000000000001</v>
      </c>
      <c r="J25" s="22"/>
      <c r="K25" s="22"/>
      <c r="L25" s="22"/>
      <c r="M25" s="23">
        <f t="shared" ref="M25:M27" si="1">J25*K25*L25</f>
        <v>0</v>
      </c>
      <c r="N25" s="244"/>
      <c r="O25" s="245"/>
      <c r="P25" s="245"/>
      <c r="Q25" s="245"/>
      <c r="R25" s="245"/>
      <c r="S25" s="246"/>
    </row>
    <row r="26" spans="1:19" ht="13.5" x14ac:dyDescent="0.25">
      <c r="A26" s="19"/>
      <c r="B26" s="250" t="s">
        <v>151</v>
      </c>
      <c r="C26" s="251"/>
      <c r="D26" s="20">
        <v>15.59</v>
      </c>
      <c r="E26" s="21"/>
      <c r="F26" s="20">
        <v>2.85</v>
      </c>
      <c r="G26" s="20"/>
      <c r="H26" s="22"/>
      <c r="I26" s="22">
        <f>D26*F26</f>
        <v>44.4315</v>
      </c>
      <c r="J26" s="22">
        <v>0.8</v>
      </c>
      <c r="K26" s="22">
        <v>1.5</v>
      </c>
      <c r="L26" s="22">
        <v>2</v>
      </c>
      <c r="M26" s="23">
        <f t="shared" si="1"/>
        <v>2.4000000000000004</v>
      </c>
      <c r="N26" s="244"/>
      <c r="O26" s="245"/>
      <c r="P26" s="245"/>
      <c r="Q26" s="245"/>
      <c r="R26" s="245"/>
      <c r="S26" s="246"/>
    </row>
    <row r="27" spans="1:19" ht="13.5" x14ac:dyDescent="0.25">
      <c r="A27" s="19"/>
      <c r="B27" s="250" t="s">
        <v>161</v>
      </c>
      <c r="C27" s="251"/>
      <c r="D27" s="20">
        <v>31.5</v>
      </c>
      <c r="E27" s="21"/>
      <c r="F27" s="20">
        <v>2.85</v>
      </c>
      <c r="G27" s="20"/>
      <c r="H27" s="22"/>
      <c r="I27" s="22">
        <f>D27*F27</f>
        <v>89.775000000000006</v>
      </c>
      <c r="J27" s="22">
        <v>1.18</v>
      </c>
      <c r="K27" s="22">
        <v>1.5</v>
      </c>
      <c r="L27" s="22">
        <v>4</v>
      </c>
      <c r="M27" s="23">
        <f t="shared" si="1"/>
        <v>7.08</v>
      </c>
      <c r="N27" s="244"/>
      <c r="O27" s="245"/>
      <c r="P27" s="245"/>
      <c r="Q27" s="245"/>
      <c r="R27" s="245"/>
      <c r="S27" s="246"/>
    </row>
    <row r="28" spans="1:19" ht="14.25" thickBot="1" x14ac:dyDescent="0.3">
      <c r="A28" s="24"/>
      <c r="B28" s="25"/>
      <c r="C28" s="25"/>
      <c r="D28" s="26"/>
      <c r="E28" s="27"/>
      <c r="F28" s="26" t="s">
        <v>162</v>
      </c>
      <c r="G28" s="26"/>
      <c r="H28" s="37"/>
      <c r="I28" s="28">
        <f>SUM(I24:I27)</f>
        <v>233.78550000000001</v>
      </c>
      <c r="J28" s="29"/>
      <c r="K28" s="30"/>
      <c r="L28" s="30"/>
      <c r="M28" s="31">
        <f>SUM(M24:M27)</f>
        <v>16.560000000000002</v>
      </c>
      <c r="N28" s="247"/>
      <c r="O28" s="248"/>
      <c r="P28" s="248"/>
      <c r="Q28" s="248"/>
      <c r="R28" s="248"/>
      <c r="S28" s="249"/>
    </row>
    <row r="29" spans="1:19" ht="14.25" thickBot="1" x14ac:dyDescent="0.3">
      <c r="B29" s="38"/>
      <c r="C29" s="38"/>
      <c r="D29" s="39"/>
      <c r="E29" s="40"/>
      <c r="F29" s="39"/>
      <c r="G29" s="39"/>
      <c r="H29" s="39"/>
      <c r="I29" s="39"/>
      <c r="J29" s="39"/>
      <c r="K29" s="39"/>
      <c r="L29" s="39"/>
      <c r="M29" s="41"/>
      <c r="N29" s="42"/>
      <c r="O29" s="42"/>
      <c r="P29" s="42"/>
      <c r="Q29" s="42"/>
      <c r="R29" s="42"/>
      <c r="S29" s="42"/>
    </row>
    <row r="30" spans="1:19" ht="13.5" customHeight="1" thickBot="1" x14ac:dyDescent="0.25">
      <c r="A30" s="34" t="s">
        <v>68</v>
      </c>
      <c r="B30" s="225" t="s">
        <v>58</v>
      </c>
      <c r="C30" s="226"/>
      <c r="D30" s="226"/>
      <c r="E30" s="226"/>
      <c r="F30" s="226"/>
      <c r="G30" s="226"/>
      <c r="H30" s="226"/>
      <c r="I30" s="226"/>
      <c r="J30" s="226"/>
      <c r="K30" s="226"/>
      <c r="L30" s="226"/>
      <c r="M30" s="226"/>
      <c r="N30" s="226"/>
      <c r="O30" s="227"/>
      <c r="P30" s="228" t="s">
        <v>16</v>
      </c>
      <c r="Q30" s="229"/>
      <c r="R30" s="35">
        <f>I34-M34</f>
        <v>1</v>
      </c>
      <c r="S30" s="36"/>
    </row>
    <row r="31" spans="1:19" ht="13.5" x14ac:dyDescent="0.2">
      <c r="A31" s="230"/>
      <c r="B31" s="231"/>
      <c r="C31" s="232"/>
      <c r="D31" s="10" t="s">
        <v>136</v>
      </c>
      <c r="E31" s="10" t="s">
        <v>137</v>
      </c>
      <c r="F31" s="10" t="s">
        <v>138</v>
      </c>
      <c r="G31" s="10" t="s">
        <v>139</v>
      </c>
      <c r="H31" s="11" t="s">
        <v>140</v>
      </c>
      <c r="I31" s="236" t="s">
        <v>141</v>
      </c>
      <c r="J31" s="238" t="s">
        <v>142</v>
      </c>
      <c r="K31" s="239"/>
      <c r="L31" s="240"/>
      <c r="M31" s="236" t="s">
        <v>141</v>
      </c>
      <c r="N31" s="241" t="s">
        <v>149</v>
      </c>
      <c r="O31" s="242"/>
      <c r="P31" s="242"/>
      <c r="Q31" s="242"/>
      <c r="R31" s="242"/>
      <c r="S31" s="243"/>
    </row>
    <row r="32" spans="1:19" ht="13.5" x14ac:dyDescent="0.2">
      <c r="A32" s="233"/>
      <c r="B32" s="234"/>
      <c r="C32" s="235"/>
      <c r="D32" s="12" t="s">
        <v>147</v>
      </c>
      <c r="E32" s="12" t="s">
        <v>144</v>
      </c>
      <c r="F32" s="12" t="s">
        <v>145</v>
      </c>
      <c r="G32" s="12" t="s">
        <v>146</v>
      </c>
      <c r="H32" s="13"/>
      <c r="I32" s="237"/>
      <c r="J32" s="13" t="s">
        <v>147</v>
      </c>
      <c r="K32" s="13" t="s">
        <v>148</v>
      </c>
      <c r="L32" s="13" t="s">
        <v>140</v>
      </c>
      <c r="M32" s="237"/>
      <c r="N32" s="244"/>
      <c r="O32" s="245"/>
      <c r="P32" s="245"/>
      <c r="Q32" s="245"/>
      <c r="R32" s="245"/>
      <c r="S32" s="246"/>
    </row>
    <row r="33" spans="1:19" ht="13.5" x14ac:dyDescent="0.25">
      <c r="A33" s="19"/>
      <c r="B33" s="250"/>
      <c r="C33" s="251"/>
      <c r="D33" s="20"/>
      <c r="E33" s="21"/>
      <c r="F33" s="20"/>
      <c r="G33" s="20"/>
      <c r="H33" s="22">
        <v>1</v>
      </c>
      <c r="I33" s="22">
        <f>H33</f>
        <v>1</v>
      </c>
      <c r="J33" s="22"/>
      <c r="K33" s="22"/>
      <c r="L33" s="22"/>
      <c r="M33" s="23">
        <v>0</v>
      </c>
      <c r="N33" s="244"/>
      <c r="O33" s="245"/>
      <c r="P33" s="245"/>
      <c r="Q33" s="245"/>
      <c r="R33" s="245"/>
      <c r="S33" s="246"/>
    </row>
    <row r="34" spans="1:19" ht="14.25" thickBot="1" x14ac:dyDescent="0.3">
      <c r="A34" s="24"/>
      <c r="B34" s="25"/>
      <c r="C34" s="25"/>
      <c r="D34" s="26"/>
      <c r="E34" s="27"/>
      <c r="F34" s="26"/>
      <c r="G34" s="26"/>
      <c r="H34" s="37"/>
      <c r="I34" s="28">
        <f>SUM(I33)</f>
        <v>1</v>
      </c>
      <c r="J34" s="29"/>
      <c r="K34" s="30"/>
      <c r="L34" s="30"/>
      <c r="M34" s="31">
        <v>0</v>
      </c>
      <c r="N34" s="247"/>
      <c r="O34" s="248"/>
      <c r="P34" s="248"/>
      <c r="Q34" s="248"/>
      <c r="R34" s="248"/>
      <c r="S34" s="249"/>
    </row>
    <row r="35" spans="1:19" ht="13.5" x14ac:dyDescent="0.25">
      <c r="B35" s="38"/>
      <c r="C35" s="38"/>
      <c r="D35" s="39"/>
      <c r="E35" s="40"/>
      <c r="F35" s="39"/>
      <c r="G35" s="39"/>
      <c r="H35" s="39"/>
      <c r="I35" s="39"/>
      <c r="J35" s="39"/>
      <c r="K35" s="39"/>
      <c r="L35" s="39"/>
      <c r="M35" s="41"/>
      <c r="N35" s="42"/>
      <c r="O35" s="42"/>
      <c r="P35" s="42"/>
      <c r="Q35" s="42"/>
      <c r="R35" s="42"/>
      <c r="S35" s="42"/>
    </row>
    <row r="36" spans="1:19" ht="14.25" thickBot="1" x14ac:dyDescent="0.3">
      <c r="B36" s="38"/>
      <c r="C36" s="38"/>
      <c r="D36" s="73"/>
      <c r="E36" s="40"/>
      <c r="F36" s="73"/>
      <c r="G36" s="73"/>
      <c r="H36" s="73"/>
      <c r="I36" s="73"/>
      <c r="J36" s="73"/>
      <c r="K36" s="73"/>
      <c r="L36" s="73"/>
      <c r="M36" s="41"/>
      <c r="N36" s="42"/>
      <c r="O36" s="42"/>
      <c r="P36" s="42"/>
      <c r="Q36" s="42"/>
      <c r="R36" s="42"/>
      <c r="S36" s="42"/>
    </row>
    <row r="37" spans="1:19" ht="13.5" customHeight="1" thickBot="1" x14ac:dyDescent="0.25">
      <c r="A37" s="34" t="s">
        <v>116</v>
      </c>
      <c r="B37" s="225" t="s">
        <v>187</v>
      </c>
      <c r="C37" s="226"/>
      <c r="D37" s="226"/>
      <c r="E37" s="226"/>
      <c r="F37" s="226"/>
      <c r="G37" s="226"/>
      <c r="H37" s="226"/>
      <c r="I37" s="226"/>
      <c r="J37" s="226"/>
      <c r="K37" s="226"/>
      <c r="L37" s="226"/>
      <c r="M37" s="226"/>
      <c r="N37" s="226"/>
      <c r="O37" s="227"/>
      <c r="P37" s="228" t="s">
        <v>194</v>
      </c>
      <c r="Q37" s="229"/>
      <c r="R37" s="35">
        <f>I41-M41</f>
        <v>18</v>
      </c>
      <c r="S37" s="36"/>
    </row>
    <row r="38" spans="1:19" ht="13.5" x14ac:dyDescent="0.2">
      <c r="A38" s="230"/>
      <c r="B38" s="231"/>
      <c r="C38" s="232"/>
      <c r="D38" s="10" t="s">
        <v>136</v>
      </c>
      <c r="E38" s="10" t="s">
        <v>137</v>
      </c>
      <c r="F38" s="10" t="s">
        <v>138</v>
      </c>
      <c r="G38" s="10" t="s">
        <v>139</v>
      </c>
      <c r="H38" s="11" t="s">
        <v>140</v>
      </c>
      <c r="I38" s="236" t="s">
        <v>141</v>
      </c>
      <c r="J38" s="238" t="s">
        <v>142</v>
      </c>
      <c r="K38" s="239"/>
      <c r="L38" s="240"/>
      <c r="M38" s="236" t="s">
        <v>141</v>
      </c>
      <c r="N38" s="241" t="s">
        <v>149</v>
      </c>
      <c r="O38" s="242"/>
      <c r="P38" s="242"/>
      <c r="Q38" s="242"/>
      <c r="R38" s="242"/>
      <c r="S38" s="243"/>
    </row>
    <row r="39" spans="1:19" ht="13.5" x14ac:dyDescent="0.2">
      <c r="A39" s="233"/>
      <c r="B39" s="234"/>
      <c r="C39" s="235"/>
      <c r="D39" s="12" t="s">
        <v>147</v>
      </c>
      <c r="E39" s="12" t="s">
        <v>144</v>
      </c>
      <c r="F39" s="12" t="s">
        <v>145</v>
      </c>
      <c r="G39" s="12" t="s">
        <v>146</v>
      </c>
      <c r="H39" s="13"/>
      <c r="I39" s="237"/>
      <c r="J39" s="13" t="s">
        <v>147</v>
      </c>
      <c r="K39" s="13" t="s">
        <v>148</v>
      </c>
      <c r="L39" s="13" t="s">
        <v>140</v>
      </c>
      <c r="M39" s="237"/>
      <c r="N39" s="244"/>
      <c r="O39" s="245"/>
      <c r="P39" s="245"/>
      <c r="Q39" s="245"/>
      <c r="R39" s="245"/>
      <c r="S39" s="246"/>
    </row>
    <row r="40" spans="1:19" ht="13.5" x14ac:dyDescent="0.25">
      <c r="A40" s="19"/>
      <c r="B40" s="250"/>
      <c r="C40" s="251"/>
      <c r="D40" s="20"/>
      <c r="E40" s="21"/>
      <c r="F40" s="20"/>
      <c r="G40" s="20"/>
      <c r="H40" s="22">
        <v>18</v>
      </c>
      <c r="I40" s="22">
        <f>H40</f>
        <v>18</v>
      </c>
      <c r="J40" s="22"/>
      <c r="K40" s="22"/>
      <c r="L40" s="22"/>
      <c r="M40" s="23">
        <v>0</v>
      </c>
      <c r="N40" s="244"/>
      <c r="O40" s="245"/>
      <c r="P40" s="245"/>
      <c r="Q40" s="245"/>
      <c r="R40" s="245"/>
      <c r="S40" s="246"/>
    </row>
    <row r="41" spans="1:19" ht="14.25" thickBot="1" x14ac:dyDescent="0.3">
      <c r="A41" s="24"/>
      <c r="B41" s="25"/>
      <c r="C41" s="25"/>
      <c r="D41" s="26"/>
      <c r="E41" s="27"/>
      <c r="F41" s="26"/>
      <c r="G41" s="26"/>
      <c r="H41" s="37"/>
      <c r="I41" s="28">
        <f>SUM(I40)</f>
        <v>18</v>
      </c>
      <c r="J41" s="29"/>
      <c r="K41" s="30"/>
      <c r="L41" s="30"/>
      <c r="M41" s="31">
        <v>0</v>
      </c>
      <c r="N41" s="247"/>
      <c r="O41" s="248"/>
      <c r="P41" s="248"/>
      <c r="Q41" s="248"/>
      <c r="R41" s="248"/>
      <c r="S41" s="249"/>
    </row>
    <row r="42" spans="1:19" ht="14.25" thickBot="1" x14ac:dyDescent="0.3">
      <c r="B42" s="38"/>
      <c r="C42" s="38"/>
      <c r="D42" s="39"/>
      <c r="E42" s="40"/>
      <c r="F42" s="39"/>
      <c r="G42" s="39"/>
      <c r="H42" s="39"/>
      <c r="I42" s="39"/>
      <c r="J42" s="39"/>
      <c r="K42" s="39"/>
      <c r="L42" s="39"/>
      <c r="M42" s="41"/>
      <c r="N42" s="42"/>
      <c r="O42" s="42"/>
      <c r="P42" s="42"/>
      <c r="Q42" s="42"/>
      <c r="R42" s="42"/>
      <c r="S42" s="42"/>
    </row>
    <row r="43" spans="1:19" ht="13.5" customHeight="1" thickBot="1" x14ac:dyDescent="0.25">
      <c r="A43" s="34" t="s">
        <v>98</v>
      </c>
      <c r="B43" s="225" t="s">
        <v>163</v>
      </c>
      <c r="C43" s="226"/>
      <c r="D43" s="226"/>
      <c r="E43" s="226"/>
      <c r="F43" s="226"/>
      <c r="G43" s="226"/>
      <c r="H43" s="226"/>
      <c r="I43" s="226"/>
      <c r="J43" s="226"/>
      <c r="K43" s="226"/>
      <c r="L43" s="226"/>
      <c r="M43" s="226"/>
      <c r="N43" s="226"/>
      <c r="O43" s="227"/>
      <c r="P43" s="228" t="s">
        <v>54</v>
      </c>
      <c r="Q43" s="229"/>
      <c r="R43" s="35">
        <f>I50-M50</f>
        <v>83.731500000000011</v>
      </c>
      <c r="S43" s="36"/>
    </row>
    <row r="44" spans="1:19" ht="13.5" x14ac:dyDescent="0.2">
      <c r="A44" s="230"/>
      <c r="B44" s="231"/>
      <c r="C44" s="232"/>
      <c r="D44" s="10" t="s">
        <v>136</v>
      </c>
      <c r="E44" s="10" t="s">
        <v>137</v>
      </c>
      <c r="F44" s="10" t="s">
        <v>138</v>
      </c>
      <c r="G44" s="10" t="s">
        <v>139</v>
      </c>
      <c r="H44" s="11" t="s">
        <v>140</v>
      </c>
      <c r="I44" s="236" t="s">
        <v>141</v>
      </c>
      <c r="J44" s="238" t="s">
        <v>142</v>
      </c>
      <c r="K44" s="239"/>
      <c r="L44" s="240"/>
      <c r="M44" s="236" t="s">
        <v>141</v>
      </c>
      <c r="N44" s="241" t="s">
        <v>149</v>
      </c>
      <c r="O44" s="242"/>
      <c r="P44" s="242"/>
      <c r="Q44" s="242"/>
      <c r="R44" s="242"/>
      <c r="S44" s="243"/>
    </row>
    <row r="45" spans="1:19" ht="13.5" x14ac:dyDescent="0.2">
      <c r="A45" s="233"/>
      <c r="B45" s="234"/>
      <c r="C45" s="235"/>
      <c r="D45" s="12" t="s">
        <v>247</v>
      </c>
      <c r="E45" s="12" t="s">
        <v>144</v>
      </c>
      <c r="F45" s="12" t="s">
        <v>145</v>
      </c>
      <c r="G45" s="12" t="s">
        <v>146</v>
      </c>
      <c r="H45" s="13"/>
      <c r="I45" s="237"/>
      <c r="J45" s="13" t="s">
        <v>147</v>
      </c>
      <c r="K45" s="13" t="s">
        <v>148</v>
      </c>
      <c r="L45" s="13" t="s">
        <v>140</v>
      </c>
      <c r="M45" s="237"/>
      <c r="N45" s="244"/>
      <c r="O45" s="245"/>
      <c r="P45" s="245"/>
      <c r="Q45" s="245"/>
      <c r="R45" s="245"/>
      <c r="S45" s="246"/>
    </row>
    <row r="46" spans="1:19" ht="13.5" x14ac:dyDescent="0.25">
      <c r="A46" s="19"/>
      <c r="B46" s="250" t="s">
        <v>159</v>
      </c>
      <c r="C46" s="251"/>
      <c r="D46" s="20">
        <v>24.6</v>
      </c>
      <c r="E46" s="21"/>
      <c r="F46" s="20">
        <v>1.05</v>
      </c>
      <c r="G46" s="20"/>
      <c r="H46" s="22"/>
      <c r="I46" s="22">
        <f>D46*F46</f>
        <v>25.830000000000002</v>
      </c>
      <c r="J46" s="22"/>
      <c r="K46" s="22"/>
      <c r="L46" s="22"/>
      <c r="M46" s="23">
        <f t="shared" ref="M46:M47" si="2">J46*K46*L46</f>
        <v>0</v>
      </c>
      <c r="N46" s="244"/>
      <c r="O46" s="245"/>
      <c r="P46" s="245"/>
      <c r="Q46" s="245"/>
      <c r="R46" s="245"/>
      <c r="S46" s="246"/>
    </row>
    <row r="47" spans="1:19" ht="13.5" x14ac:dyDescent="0.25">
      <c r="A47" s="19"/>
      <c r="B47" s="250" t="s">
        <v>160</v>
      </c>
      <c r="C47" s="251"/>
      <c r="D47" s="20">
        <v>10.34</v>
      </c>
      <c r="E47" s="21"/>
      <c r="F47" s="20">
        <v>1.05</v>
      </c>
      <c r="G47" s="20"/>
      <c r="H47" s="22"/>
      <c r="I47" s="22">
        <f t="shared" ref="I47:I49" si="3">D47*F47</f>
        <v>10.857000000000001</v>
      </c>
      <c r="J47" s="22"/>
      <c r="K47" s="22"/>
      <c r="L47" s="22"/>
      <c r="M47" s="23">
        <f t="shared" si="2"/>
        <v>0</v>
      </c>
      <c r="N47" s="244"/>
      <c r="O47" s="245"/>
      <c r="P47" s="245"/>
      <c r="Q47" s="245"/>
      <c r="R47" s="245"/>
      <c r="S47" s="246"/>
    </row>
    <row r="48" spans="1:19" ht="13.5" x14ac:dyDescent="0.25">
      <c r="A48" s="19"/>
      <c r="B48" s="250" t="s">
        <v>151</v>
      </c>
      <c r="C48" s="251"/>
      <c r="D48" s="20">
        <v>15.59</v>
      </c>
      <c r="E48" s="21"/>
      <c r="F48" s="20">
        <v>1.05</v>
      </c>
      <c r="G48" s="20"/>
      <c r="H48" s="22"/>
      <c r="I48" s="22">
        <f t="shared" si="3"/>
        <v>16.369500000000002</v>
      </c>
      <c r="J48" s="22">
        <v>0.8</v>
      </c>
      <c r="K48" s="22">
        <v>1.5</v>
      </c>
      <c r="L48" s="22">
        <v>2</v>
      </c>
      <c r="M48" s="23">
        <f>J48*K48*L48</f>
        <v>2.4000000000000004</v>
      </c>
      <c r="N48" s="244"/>
      <c r="O48" s="245"/>
      <c r="P48" s="245"/>
      <c r="Q48" s="245"/>
      <c r="R48" s="245"/>
      <c r="S48" s="246"/>
    </row>
    <row r="49" spans="1:19" ht="13.5" x14ac:dyDescent="0.25">
      <c r="A49" s="19"/>
      <c r="B49" s="250" t="s">
        <v>161</v>
      </c>
      <c r="C49" s="251"/>
      <c r="D49" s="20">
        <v>31.5</v>
      </c>
      <c r="E49" s="21"/>
      <c r="F49" s="20">
        <v>1.05</v>
      </c>
      <c r="G49" s="20"/>
      <c r="H49" s="22"/>
      <c r="I49" s="22">
        <f t="shared" si="3"/>
        <v>33.075000000000003</v>
      </c>
      <c r="J49" s="22"/>
      <c r="K49" s="22"/>
      <c r="L49" s="22"/>
      <c r="M49" s="23">
        <f>J49*K49*L49</f>
        <v>0</v>
      </c>
      <c r="N49" s="244"/>
      <c r="O49" s="245"/>
      <c r="P49" s="245"/>
      <c r="Q49" s="245"/>
      <c r="R49" s="245"/>
      <c r="S49" s="246"/>
    </row>
    <row r="50" spans="1:19" ht="14.25" thickBot="1" x14ac:dyDescent="0.3">
      <c r="A50" s="24"/>
      <c r="B50" s="25"/>
      <c r="C50" s="25"/>
      <c r="D50" s="26"/>
      <c r="E50" s="27"/>
      <c r="F50" s="26" t="s">
        <v>162</v>
      </c>
      <c r="G50" s="26"/>
      <c r="H50" s="37"/>
      <c r="I50" s="28">
        <f>SUM(I46:I49)</f>
        <v>86.131500000000017</v>
      </c>
      <c r="J50" s="29"/>
      <c r="K50" s="29"/>
      <c r="L50" s="29"/>
      <c r="M50" s="23">
        <f>SUM(M46:M49)</f>
        <v>2.4000000000000004</v>
      </c>
      <c r="N50" s="247"/>
      <c r="O50" s="248"/>
      <c r="P50" s="248"/>
      <c r="Q50" s="248"/>
      <c r="R50" s="248"/>
      <c r="S50" s="249"/>
    </row>
    <row r="51" spans="1:19" ht="13.5" thickBot="1" x14ac:dyDescent="0.25">
      <c r="F51" s="33"/>
    </row>
    <row r="52" spans="1:19" ht="13.5" customHeight="1" thickBot="1" x14ac:dyDescent="0.25">
      <c r="A52" s="34" t="s">
        <v>79</v>
      </c>
      <c r="B52" s="225" t="s">
        <v>83</v>
      </c>
      <c r="C52" s="226"/>
      <c r="D52" s="226"/>
      <c r="E52" s="226"/>
      <c r="F52" s="226"/>
      <c r="G52" s="226"/>
      <c r="H52" s="226"/>
      <c r="I52" s="226"/>
      <c r="J52" s="226"/>
      <c r="K52" s="226"/>
      <c r="L52" s="226"/>
      <c r="M52" s="226"/>
      <c r="N52" s="226"/>
      <c r="O52" s="227"/>
      <c r="P52" s="228" t="s">
        <v>54</v>
      </c>
      <c r="Q52" s="229"/>
      <c r="R52" s="35">
        <f>I60-M60</f>
        <v>72.396000000000001</v>
      </c>
      <c r="S52" s="36"/>
    </row>
    <row r="53" spans="1:19" ht="13.5" x14ac:dyDescent="0.2">
      <c r="A53" s="230"/>
      <c r="B53" s="231"/>
      <c r="C53" s="232"/>
      <c r="D53" s="10" t="s">
        <v>136</v>
      </c>
      <c r="E53" s="10" t="s">
        <v>137</v>
      </c>
      <c r="F53" s="10" t="s">
        <v>138</v>
      </c>
      <c r="G53" s="10" t="s">
        <v>139</v>
      </c>
      <c r="H53" s="11" t="s">
        <v>140</v>
      </c>
      <c r="I53" s="236" t="s">
        <v>141</v>
      </c>
      <c r="J53" s="238" t="s">
        <v>142</v>
      </c>
      <c r="K53" s="239"/>
      <c r="L53" s="240"/>
      <c r="M53" s="236" t="s">
        <v>141</v>
      </c>
      <c r="N53" s="241" t="s">
        <v>149</v>
      </c>
      <c r="O53" s="242"/>
      <c r="P53" s="242"/>
      <c r="Q53" s="242"/>
      <c r="R53" s="242"/>
      <c r="S53" s="243"/>
    </row>
    <row r="54" spans="1:19" ht="13.5" x14ac:dyDescent="0.2">
      <c r="A54" s="233"/>
      <c r="B54" s="234"/>
      <c r="C54" s="235"/>
      <c r="D54" s="12" t="s">
        <v>147</v>
      </c>
      <c r="E54" s="12" t="s">
        <v>144</v>
      </c>
      <c r="F54" s="12" t="s">
        <v>145</v>
      </c>
      <c r="G54" s="12" t="s">
        <v>146</v>
      </c>
      <c r="H54" s="13"/>
      <c r="I54" s="237"/>
      <c r="J54" s="13" t="s">
        <v>147</v>
      </c>
      <c r="K54" s="13" t="s">
        <v>148</v>
      </c>
      <c r="L54" s="13" t="s">
        <v>140</v>
      </c>
      <c r="M54" s="237"/>
      <c r="N54" s="244"/>
      <c r="O54" s="245"/>
      <c r="P54" s="245"/>
      <c r="Q54" s="245"/>
      <c r="R54" s="245"/>
      <c r="S54" s="246"/>
    </row>
    <row r="55" spans="1:19" ht="13.5" x14ac:dyDescent="0.25">
      <c r="A55" s="19"/>
      <c r="B55" s="250" t="s">
        <v>150</v>
      </c>
      <c r="C55" s="251"/>
      <c r="D55" s="20">
        <v>5</v>
      </c>
      <c r="E55" s="21">
        <v>7.3</v>
      </c>
      <c r="F55" s="20"/>
      <c r="G55" s="20"/>
      <c r="H55" s="22"/>
      <c r="I55" s="22">
        <f>D55*E55</f>
        <v>36.5</v>
      </c>
      <c r="J55" s="22"/>
      <c r="K55" s="22"/>
      <c r="L55" s="22"/>
      <c r="M55" s="23"/>
      <c r="N55" s="244"/>
      <c r="O55" s="245"/>
      <c r="P55" s="245"/>
      <c r="Q55" s="245"/>
      <c r="R55" s="245"/>
      <c r="S55" s="246"/>
    </row>
    <row r="56" spans="1:19" ht="13.5" x14ac:dyDescent="0.25">
      <c r="A56" s="19"/>
      <c r="B56" s="43" t="s">
        <v>164</v>
      </c>
      <c r="C56" s="44"/>
      <c r="D56" s="20">
        <v>1.9</v>
      </c>
      <c r="E56" s="21">
        <v>3.44</v>
      </c>
      <c r="F56" s="20"/>
      <c r="G56" s="20"/>
      <c r="H56" s="22"/>
      <c r="I56" s="22">
        <f t="shared" ref="I56:I59" si="4">D56*E56</f>
        <v>6.5359999999999996</v>
      </c>
      <c r="J56" s="22"/>
      <c r="K56" s="22"/>
      <c r="L56" s="22"/>
      <c r="M56" s="23"/>
      <c r="N56" s="244"/>
      <c r="O56" s="245"/>
      <c r="P56" s="245"/>
      <c r="Q56" s="245"/>
      <c r="R56" s="245"/>
      <c r="S56" s="246"/>
    </row>
    <row r="57" spans="1:19" ht="13.5" x14ac:dyDescent="0.25">
      <c r="A57" s="19"/>
      <c r="B57" s="250" t="s">
        <v>150</v>
      </c>
      <c r="C57" s="251"/>
      <c r="D57" s="20">
        <v>5</v>
      </c>
      <c r="E57" s="21">
        <v>4.3600000000000003</v>
      </c>
      <c r="F57" s="20"/>
      <c r="G57" s="20"/>
      <c r="H57" s="22"/>
      <c r="I57" s="22">
        <f t="shared" si="4"/>
        <v>21.8</v>
      </c>
      <c r="J57" s="22"/>
      <c r="K57" s="22"/>
      <c r="L57" s="22"/>
      <c r="M57" s="23"/>
      <c r="N57" s="244"/>
      <c r="O57" s="245"/>
      <c r="P57" s="245"/>
      <c r="Q57" s="245"/>
      <c r="R57" s="245"/>
      <c r="S57" s="246"/>
    </row>
    <row r="58" spans="1:19" ht="13.5" x14ac:dyDescent="0.25">
      <c r="A58" s="19"/>
      <c r="B58" s="43" t="s">
        <v>160</v>
      </c>
      <c r="C58" s="44"/>
      <c r="D58" s="20"/>
      <c r="E58" s="21"/>
      <c r="F58" s="20"/>
      <c r="G58" s="20"/>
      <c r="H58" s="22"/>
      <c r="I58" s="22">
        <f t="shared" si="4"/>
        <v>0</v>
      </c>
      <c r="J58" s="22"/>
      <c r="K58" s="22"/>
      <c r="L58" s="22"/>
      <c r="M58" s="23"/>
      <c r="N58" s="244"/>
      <c r="O58" s="245"/>
      <c r="P58" s="245"/>
      <c r="Q58" s="245"/>
      <c r="R58" s="245"/>
      <c r="S58" s="246"/>
    </row>
    <row r="59" spans="1:19" ht="13.5" x14ac:dyDescent="0.25">
      <c r="A59" s="19"/>
      <c r="B59" s="250" t="s">
        <v>151</v>
      </c>
      <c r="C59" s="251"/>
      <c r="D59" s="20">
        <v>2.52</v>
      </c>
      <c r="E59" s="21">
        <v>3</v>
      </c>
      <c r="F59" s="20"/>
      <c r="G59" s="20"/>
      <c r="H59" s="22"/>
      <c r="I59" s="22">
        <f t="shared" si="4"/>
        <v>7.5600000000000005</v>
      </c>
      <c r="J59" s="22"/>
      <c r="K59" s="22"/>
      <c r="L59" s="22"/>
      <c r="M59" s="23"/>
      <c r="N59" s="244"/>
      <c r="O59" s="245"/>
      <c r="P59" s="245"/>
      <c r="Q59" s="245"/>
      <c r="R59" s="245"/>
      <c r="S59" s="246"/>
    </row>
    <row r="60" spans="1:19" ht="14.25" thickBot="1" x14ac:dyDescent="0.3">
      <c r="A60" s="24"/>
      <c r="B60" s="25"/>
      <c r="C60" s="25"/>
      <c r="D60" s="26"/>
      <c r="E60" s="27"/>
      <c r="F60" s="26"/>
      <c r="G60" s="26"/>
      <c r="H60" s="26"/>
      <c r="I60" s="28">
        <f>SUM(I55:I59)</f>
        <v>72.396000000000001</v>
      </c>
      <c r="J60" s="29"/>
      <c r="K60" s="29"/>
      <c r="L60" s="28"/>
      <c r="M60" s="31">
        <v>0</v>
      </c>
      <c r="N60" s="247"/>
      <c r="O60" s="248"/>
      <c r="P60" s="248"/>
      <c r="Q60" s="248"/>
      <c r="R60" s="248"/>
      <c r="S60" s="249"/>
    </row>
    <row r="61" spans="1:19" ht="14.25" thickBot="1" x14ac:dyDescent="0.3">
      <c r="B61" s="38"/>
      <c r="C61" s="38"/>
      <c r="D61" s="39"/>
      <c r="E61" s="40"/>
      <c r="F61" s="39"/>
      <c r="G61" s="39"/>
      <c r="H61" s="39"/>
      <c r="I61" s="39"/>
      <c r="J61" s="39"/>
      <c r="K61" s="39"/>
      <c r="L61" s="39"/>
      <c r="M61" s="41"/>
      <c r="N61" s="42"/>
      <c r="O61" s="42"/>
      <c r="P61" s="42"/>
      <c r="Q61" s="42"/>
      <c r="R61" s="42"/>
      <c r="S61" s="42"/>
    </row>
    <row r="62" spans="1:19" ht="13.5" customHeight="1" thickBot="1" x14ac:dyDescent="0.25">
      <c r="A62" s="34" t="s">
        <v>78</v>
      </c>
      <c r="B62" s="225" t="s">
        <v>80</v>
      </c>
      <c r="C62" s="226"/>
      <c r="D62" s="226"/>
      <c r="E62" s="226"/>
      <c r="F62" s="226"/>
      <c r="G62" s="226"/>
      <c r="H62" s="226"/>
      <c r="I62" s="226"/>
      <c r="J62" s="226"/>
      <c r="K62" s="226"/>
      <c r="L62" s="226"/>
      <c r="M62" s="226"/>
      <c r="N62" s="226"/>
      <c r="O62" s="227"/>
      <c r="P62" s="228" t="s">
        <v>54</v>
      </c>
      <c r="Q62" s="229"/>
      <c r="R62" s="35">
        <f>I69-M69</f>
        <v>8.7255000000000003</v>
      </c>
      <c r="S62" s="36"/>
    </row>
    <row r="63" spans="1:19" ht="13.5" x14ac:dyDescent="0.2">
      <c r="A63" s="230"/>
      <c r="B63" s="231"/>
      <c r="C63" s="232"/>
      <c r="D63" s="10" t="s">
        <v>136</v>
      </c>
      <c r="E63" s="10" t="s">
        <v>137</v>
      </c>
      <c r="F63" s="10" t="s">
        <v>138</v>
      </c>
      <c r="G63" s="10" t="s">
        <v>139</v>
      </c>
      <c r="H63" s="11" t="s">
        <v>140</v>
      </c>
      <c r="I63" s="236" t="s">
        <v>141</v>
      </c>
      <c r="J63" s="238" t="s">
        <v>142</v>
      </c>
      <c r="K63" s="239"/>
      <c r="L63" s="240"/>
      <c r="M63" s="236" t="s">
        <v>141</v>
      </c>
      <c r="N63" s="241" t="s">
        <v>149</v>
      </c>
      <c r="O63" s="242"/>
      <c r="P63" s="242"/>
      <c r="Q63" s="242"/>
      <c r="R63" s="242"/>
      <c r="S63" s="243"/>
    </row>
    <row r="64" spans="1:19" ht="13.5" x14ac:dyDescent="0.2">
      <c r="A64" s="233"/>
      <c r="B64" s="234"/>
      <c r="C64" s="235"/>
      <c r="D64" s="12" t="s">
        <v>147</v>
      </c>
      <c r="E64" s="12" t="s">
        <v>144</v>
      </c>
      <c r="F64" s="12" t="s">
        <v>145</v>
      </c>
      <c r="G64" s="12" t="s">
        <v>146</v>
      </c>
      <c r="H64" s="13"/>
      <c r="I64" s="237"/>
      <c r="J64" s="13" t="s">
        <v>147</v>
      </c>
      <c r="K64" s="13" t="s">
        <v>148</v>
      </c>
      <c r="L64" s="13" t="s">
        <v>140</v>
      </c>
      <c r="M64" s="237"/>
      <c r="N64" s="244"/>
      <c r="O64" s="245"/>
      <c r="P64" s="245"/>
      <c r="Q64" s="245"/>
      <c r="R64" s="245"/>
      <c r="S64" s="246"/>
    </row>
    <row r="65" spans="1:19" ht="13.5" x14ac:dyDescent="0.25">
      <c r="A65" s="19"/>
      <c r="B65" s="250" t="s">
        <v>308</v>
      </c>
      <c r="C65" s="251"/>
      <c r="D65" s="20">
        <f>2.12+2.15+2.15+2.12</f>
        <v>8.5399999999999991</v>
      </c>
      <c r="E65" s="20">
        <v>0.15</v>
      </c>
      <c r="F65" s="20">
        <v>3</v>
      </c>
      <c r="G65" s="20"/>
      <c r="H65" s="22"/>
      <c r="I65" s="22">
        <f>D65*E65*F65</f>
        <v>3.843</v>
      </c>
      <c r="J65" s="22">
        <v>0.6</v>
      </c>
      <c r="K65" s="22">
        <v>2.1</v>
      </c>
      <c r="L65" s="22">
        <v>2</v>
      </c>
      <c r="M65" s="23">
        <f>J65*K65*L65</f>
        <v>2.52</v>
      </c>
      <c r="N65" s="244"/>
      <c r="O65" s="245"/>
      <c r="P65" s="245"/>
      <c r="Q65" s="245"/>
      <c r="R65" s="245"/>
      <c r="S65" s="246"/>
    </row>
    <row r="66" spans="1:19" ht="13.5" x14ac:dyDescent="0.25">
      <c r="A66" s="19"/>
      <c r="B66" s="250" t="s">
        <v>309</v>
      </c>
      <c r="C66" s="251"/>
      <c r="D66" s="20">
        <f>2.8+3.27+2.8+3.27</f>
        <v>12.14</v>
      </c>
      <c r="E66" s="20">
        <v>0.15</v>
      </c>
      <c r="F66" s="20">
        <v>3</v>
      </c>
      <c r="G66" s="20"/>
      <c r="H66" s="22"/>
      <c r="I66" s="22">
        <f>D66*E66*F66</f>
        <v>5.4630000000000001</v>
      </c>
      <c r="J66" s="22">
        <v>0.8</v>
      </c>
      <c r="K66" s="22">
        <v>2.1</v>
      </c>
      <c r="L66" s="22">
        <v>1</v>
      </c>
      <c r="M66" s="23">
        <f>J66*K66*L66</f>
        <v>1.6800000000000002</v>
      </c>
      <c r="N66" s="244"/>
      <c r="O66" s="245"/>
      <c r="P66" s="245"/>
      <c r="Q66" s="245"/>
      <c r="R66" s="245"/>
      <c r="S66" s="246"/>
    </row>
    <row r="67" spans="1:19" ht="13.5" x14ac:dyDescent="0.25">
      <c r="A67" s="19"/>
      <c r="B67" s="250" t="s">
        <v>310</v>
      </c>
      <c r="C67" s="251"/>
      <c r="D67" s="20">
        <f>0.82+2.38</f>
        <v>3.1999999999999997</v>
      </c>
      <c r="E67" s="20">
        <v>0.15</v>
      </c>
      <c r="F67" s="20">
        <v>3</v>
      </c>
      <c r="G67" s="20"/>
      <c r="H67" s="22"/>
      <c r="I67" s="22">
        <f>D67*E67*F67</f>
        <v>1.4399999999999997</v>
      </c>
      <c r="J67" s="22"/>
      <c r="K67" s="22"/>
      <c r="L67" s="22"/>
      <c r="M67" s="23"/>
      <c r="N67" s="244"/>
      <c r="O67" s="245"/>
      <c r="P67" s="245"/>
      <c r="Q67" s="245"/>
      <c r="R67" s="245"/>
      <c r="S67" s="246"/>
    </row>
    <row r="68" spans="1:19" ht="13.5" x14ac:dyDescent="0.25">
      <c r="A68" s="19"/>
      <c r="B68" s="250" t="s">
        <v>311</v>
      </c>
      <c r="C68" s="251"/>
      <c r="D68" s="20">
        <f>2.06+3.75+0.9</f>
        <v>6.7100000000000009</v>
      </c>
      <c r="E68" s="20">
        <v>0.15</v>
      </c>
      <c r="F68" s="20">
        <v>3</v>
      </c>
      <c r="G68" s="20"/>
      <c r="H68" s="22"/>
      <c r="I68" s="22">
        <f>D68*E68*F68</f>
        <v>3.0195000000000007</v>
      </c>
      <c r="J68" s="22"/>
      <c r="K68" s="22"/>
      <c r="L68" s="22"/>
      <c r="M68" s="23"/>
      <c r="N68" s="244"/>
      <c r="O68" s="245"/>
      <c r="P68" s="245"/>
      <c r="Q68" s="245"/>
      <c r="R68" s="245"/>
      <c r="S68" s="246"/>
    </row>
    <row r="69" spans="1:19" ht="14.25" thickBot="1" x14ac:dyDescent="0.3">
      <c r="A69" s="24"/>
      <c r="B69" s="25"/>
      <c r="C69" s="25"/>
      <c r="D69" s="26"/>
      <c r="E69" s="27"/>
      <c r="F69" s="26"/>
      <c r="G69" s="26"/>
      <c r="H69" s="26"/>
      <c r="I69" s="28">
        <f>SUM(I65:I68)</f>
        <v>13.765500000000001</v>
      </c>
      <c r="J69" s="29"/>
      <c r="K69" s="29"/>
      <c r="L69" s="28"/>
      <c r="M69" s="31">
        <v>5.04</v>
      </c>
      <c r="N69" s="247"/>
      <c r="O69" s="248"/>
      <c r="P69" s="248"/>
      <c r="Q69" s="248"/>
      <c r="R69" s="248"/>
      <c r="S69" s="249"/>
    </row>
    <row r="70" spans="1:19" ht="13.5" x14ac:dyDescent="0.25">
      <c r="B70" s="38"/>
      <c r="C70" s="38"/>
      <c r="D70" s="39"/>
      <c r="E70" s="40"/>
      <c r="F70" s="39"/>
      <c r="G70" s="39"/>
      <c r="H70" s="39"/>
      <c r="I70" s="39"/>
      <c r="J70" s="39"/>
      <c r="K70" s="39"/>
      <c r="L70" s="39"/>
      <c r="M70" s="41"/>
      <c r="N70" s="42"/>
      <c r="O70" s="42"/>
      <c r="P70" s="42"/>
      <c r="Q70" s="42"/>
      <c r="R70" s="42"/>
      <c r="S70" s="42"/>
    </row>
    <row r="71" spans="1:19" ht="13.5" x14ac:dyDescent="0.25">
      <c r="B71" s="38"/>
      <c r="C71" s="38"/>
      <c r="D71" s="39"/>
      <c r="E71" s="40"/>
      <c r="F71" s="39"/>
      <c r="G71" s="39"/>
      <c r="H71" s="39"/>
      <c r="I71" s="39"/>
      <c r="J71" s="39"/>
      <c r="K71" s="39"/>
      <c r="L71" s="39"/>
      <c r="M71" s="41"/>
      <c r="N71" s="42"/>
      <c r="O71" s="42"/>
      <c r="P71" s="42"/>
      <c r="Q71" s="42"/>
      <c r="R71" s="42"/>
      <c r="S71" s="42"/>
    </row>
    <row r="72" spans="1:19" ht="14.25" thickBot="1" x14ac:dyDescent="0.3">
      <c r="B72" s="38"/>
      <c r="C72" s="38"/>
      <c r="D72" s="39"/>
      <c r="E72" s="40"/>
      <c r="F72" s="39"/>
      <c r="G72" s="39"/>
      <c r="H72" s="39"/>
      <c r="I72" s="39"/>
      <c r="J72" s="39"/>
      <c r="K72" s="39"/>
      <c r="L72" s="39"/>
      <c r="M72" s="41"/>
      <c r="N72" s="42"/>
      <c r="O72" s="42"/>
      <c r="P72" s="42"/>
      <c r="Q72" s="42"/>
      <c r="R72" s="42"/>
      <c r="S72" s="42"/>
    </row>
    <row r="73" spans="1:19" ht="13.5" customHeight="1" thickBot="1" x14ac:dyDescent="0.25">
      <c r="A73" s="34" t="s">
        <v>117</v>
      </c>
      <c r="B73" s="225" t="s">
        <v>82</v>
      </c>
      <c r="C73" s="226"/>
      <c r="D73" s="226"/>
      <c r="E73" s="226"/>
      <c r="F73" s="226"/>
      <c r="G73" s="226"/>
      <c r="H73" s="226"/>
      <c r="I73" s="226"/>
      <c r="J73" s="226"/>
      <c r="K73" s="226"/>
      <c r="L73" s="226"/>
      <c r="M73" s="226"/>
      <c r="N73" s="226"/>
      <c r="O73" s="227"/>
      <c r="P73" s="228" t="s">
        <v>54</v>
      </c>
      <c r="Q73" s="229"/>
      <c r="R73" s="35">
        <f>I77-M77</f>
        <v>133.97</v>
      </c>
      <c r="S73" s="36"/>
    </row>
    <row r="74" spans="1:19" ht="13.5" x14ac:dyDescent="0.2">
      <c r="A74" s="230"/>
      <c r="B74" s="231"/>
      <c r="C74" s="232"/>
      <c r="D74" s="10" t="s">
        <v>136</v>
      </c>
      <c r="E74" s="10" t="s">
        <v>137</v>
      </c>
      <c r="F74" s="10" t="s">
        <v>138</v>
      </c>
      <c r="G74" s="10" t="s">
        <v>139</v>
      </c>
      <c r="H74" s="11" t="s">
        <v>140</v>
      </c>
      <c r="I74" s="236" t="s">
        <v>141</v>
      </c>
      <c r="J74" s="238" t="s">
        <v>142</v>
      </c>
      <c r="K74" s="239"/>
      <c r="L74" s="240"/>
      <c r="M74" s="236" t="s">
        <v>141</v>
      </c>
      <c r="N74" s="241" t="s">
        <v>149</v>
      </c>
      <c r="O74" s="242"/>
      <c r="P74" s="242"/>
      <c r="Q74" s="242"/>
      <c r="R74" s="242"/>
      <c r="S74" s="243"/>
    </row>
    <row r="75" spans="1:19" ht="13.5" x14ac:dyDescent="0.2">
      <c r="A75" s="233"/>
      <c r="B75" s="234"/>
      <c r="C75" s="235"/>
      <c r="D75" s="12" t="s">
        <v>182</v>
      </c>
      <c r="E75" s="12"/>
      <c r="F75" s="12"/>
      <c r="G75" s="12"/>
      <c r="H75" s="13"/>
      <c r="I75" s="237"/>
      <c r="J75" s="13" t="s">
        <v>147</v>
      </c>
      <c r="K75" s="13" t="s">
        <v>148</v>
      </c>
      <c r="L75" s="13" t="s">
        <v>140</v>
      </c>
      <c r="M75" s="237"/>
      <c r="N75" s="244"/>
      <c r="O75" s="245"/>
      <c r="P75" s="245"/>
      <c r="Q75" s="245"/>
      <c r="R75" s="245"/>
      <c r="S75" s="246"/>
    </row>
    <row r="76" spans="1:19" ht="13.5" x14ac:dyDescent="0.25">
      <c r="A76" s="19"/>
      <c r="B76" s="250"/>
      <c r="C76" s="251"/>
      <c r="D76" s="20">
        <v>133.97</v>
      </c>
      <c r="E76" s="21"/>
      <c r="F76" s="20"/>
      <c r="G76" s="20"/>
      <c r="H76" s="22"/>
      <c r="I76" s="22">
        <f>D76</f>
        <v>133.97</v>
      </c>
      <c r="J76" s="22"/>
      <c r="K76" s="22"/>
      <c r="L76" s="22"/>
      <c r="M76" s="23"/>
      <c r="N76" s="244"/>
      <c r="O76" s="245"/>
      <c r="P76" s="245"/>
      <c r="Q76" s="245"/>
      <c r="R76" s="245"/>
      <c r="S76" s="246"/>
    </row>
    <row r="77" spans="1:19" ht="14.25" thickBot="1" x14ac:dyDescent="0.3">
      <c r="A77" s="24"/>
      <c r="B77" s="25"/>
      <c r="C77" s="25"/>
      <c r="D77" s="26"/>
      <c r="E77" s="27"/>
      <c r="F77" s="26"/>
      <c r="G77" s="26"/>
      <c r="H77" s="26"/>
      <c r="I77" s="28">
        <f>SUM(I76)</f>
        <v>133.97</v>
      </c>
      <c r="J77" s="29"/>
      <c r="K77" s="29"/>
      <c r="L77" s="28"/>
      <c r="M77" s="31">
        <v>0</v>
      </c>
      <c r="N77" s="247"/>
      <c r="O77" s="248"/>
      <c r="P77" s="248"/>
      <c r="Q77" s="248"/>
      <c r="R77" s="248"/>
      <c r="S77" s="249"/>
    </row>
    <row r="78" spans="1:19" ht="13.5" thickBot="1" x14ac:dyDescent="0.25">
      <c r="F78" s="33"/>
    </row>
    <row r="79" spans="1:19" ht="13.5" customHeight="1" thickBot="1" x14ac:dyDescent="0.25">
      <c r="A79" s="34" t="s">
        <v>99</v>
      </c>
      <c r="B79" s="225" t="s">
        <v>122</v>
      </c>
      <c r="C79" s="226"/>
      <c r="D79" s="226"/>
      <c r="E79" s="226"/>
      <c r="F79" s="226"/>
      <c r="G79" s="226"/>
      <c r="H79" s="226"/>
      <c r="I79" s="226"/>
      <c r="J79" s="226"/>
      <c r="K79" s="226"/>
      <c r="L79" s="226"/>
      <c r="M79" s="226"/>
      <c r="N79" s="226"/>
      <c r="O79" s="227"/>
      <c r="P79" s="228" t="s">
        <v>54</v>
      </c>
      <c r="Q79" s="229"/>
      <c r="R79" s="35">
        <f>I83-M83</f>
        <v>133.97</v>
      </c>
      <c r="S79" s="36"/>
    </row>
    <row r="80" spans="1:19" ht="13.5" x14ac:dyDescent="0.2">
      <c r="A80" s="230"/>
      <c r="B80" s="231"/>
      <c r="C80" s="232"/>
      <c r="D80" s="10" t="s">
        <v>136</v>
      </c>
      <c r="E80" s="10" t="s">
        <v>137</v>
      </c>
      <c r="F80" s="10" t="s">
        <v>138</v>
      </c>
      <c r="G80" s="10" t="s">
        <v>139</v>
      </c>
      <c r="H80" s="11" t="s">
        <v>140</v>
      </c>
      <c r="I80" s="236" t="s">
        <v>141</v>
      </c>
      <c r="J80" s="238" t="s">
        <v>142</v>
      </c>
      <c r="K80" s="239"/>
      <c r="L80" s="240"/>
      <c r="M80" s="236" t="s">
        <v>141</v>
      </c>
      <c r="N80" s="241" t="s">
        <v>149</v>
      </c>
      <c r="O80" s="242"/>
      <c r="P80" s="242"/>
      <c r="Q80" s="242"/>
      <c r="R80" s="242"/>
      <c r="S80" s="243"/>
    </row>
    <row r="81" spans="1:19" ht="13.5" x14ac:dyDescent="0.2">
      <c r="A81" s="233"/>
      <c r="B81" s="234"/>
      <c r="C81" s="235"/>
      <c r="D81" s="12" t="s">
        <v>182</v>
      </c>
      <c r="E81" s="12"/>
      <c r="F81" s="12"/>
      <c r="G81" s="12"/>
      <c r="H81" s="13"/>
      <c r="I81" s="237"/>
      <c r="J81" s="13" t="s">
        <v>147</v>
      </c>
      <c r="K81" s="13" t="s">
        <v>148</v>
      </c>
      <c r="L81" s="13" t="s">
        <v>140</v>
      </c>
      <c r="M81" s="237"/>
      <c r="N81" s="244"/>
      <c r="O81" s="245"/>
      <c r="P81" s="245"/>
      <c r="Q81" s="245"/>
      <c r="R81" s="245"/>
      <c r="S81" s="246"/>
    </row>
    <row r="82" spans="1:19" ht="13.5" x14ac:dyDescent="0.25">
      <c r="A82" s="19"/>
      <c r="B82" s="250"/>
      <c r="C82" s="251"/>
      <c r="D82" s="20">
        <v>133.97</v>
      </c>
      <c r="E82" s="21"/>
      <c r="F82" s="20"/>
      <c r="G82" s="20"/>
      <c r="H82" s="22"/>
      <c r="I82" s="22">
        <f>D82</f>
        <v>133.97</v>
      </c>
      <c r="J82" s="22"/>
      <c r="K82" s="22"/>
      <c r="L82" s="22"/>
      <c r="M82" s="23"/>
      <c r="N82" s="244"/>
      <c r="O82" s="245"/>
      <c r="P82" s="245"/>
      <c r="Q82" s="245"/>
      <c r="R82" s="245"/>
      <c r="S82" s="246"/>
    </row>
    <row r="83" spans="1:19" ht="14.25" thickBot="1" x14ac:dyDescent="0.3">
      <c r="A83" s="24"/>
      <c r="B83" s="25"/>
      <c r="C83" s="25"/>
      <c r="D83" s="26"/>
      <c r="E83" s="27"/>
      <c r="F83" s="26"/>
      <c r="G83" s="26"/>
      <c r="H83" s="26"/>
      <c r="I83" s="28">
        <f>SUM(I82)</f>
        <v>133.97</v>
      </c>
      <c r="J83" s="29"/>
      <c r="K83" s="29"/>
      <c r="L83" s="28"/>
      <c r="M83" s="31">
        <v>0</v>
      </c>
      <c r="N83" s="247"/>
      <c r="O83" s="248"/>
      <c r="P83" s="248"/>
      <c r="Q83" s="248"/>
      <c r="R83" s="248"/>
      <c r="S83" s="249"/>
    </row>
    <row r="84" spans="1:19" ht="13.5" thickBot="1" x14ac:dyDescent="0.25">
      <c r="F84" s="33"/>
    </row>
    <row r="85" spans="1:19" ht="13.5" customHeight="1" thickBot="1" x14ac:dyDescent="0.25">
      <c r="A85" s="34" t="s">
        <v>153</v>
      </c>
      <c r="B85" s="225" t="s">
        <v>90</v>
      </c>
      <c r="C85" s="226"/>
      <c r="D85" s="226"/>
      <c r="E85" s="226"/>
      <c r="F85" s="226"/>
      <c r="G85" s="226"/>
      <c r="H85" s="226"/>
      <c r="I85" s="226"/>
      <c r="J85" s="226"/>
      <c r="K85" s="226"/>
      <c r="L85" s="226"/>
      <c r="M85" s="226"/>
      <c r="N85" s="226"/>
      <c r="O85" s="227"/>
      <c r="P85" s="228" t="s">
        <v>52</v>
      </c>
      <c r="Q85" s="229"/>
      <c r="R85" s="35">
        <f>I90-M90</f>
        <v>24.6</v>
      </c>
      <c r="S85" s="36"/>
    </row>
    <row r="86" spans="1:19" ht="13.5" x14ac:dyDescent="0.2">
      <c r="A86" s="230"/>
      <c r="B86" s="231"/>
      <c r="C86" s="232"/>
      <c r="D86" s="10" t="s">
        <v>136</v>
      </c>
      <c r="E86" s="10" t="s">
        <v>137</v>
      </c>
      <c r="F86" s="10" t="s">
        <v>138</v>
      </c>
      <c r="G86" s="10" t="s">
        <v>139</v>
      </c>
      <c r="H86" s="11" t="s">
        <v>140</v>
      </c>
      <c r="I86" s="236" t="s">
        <v>141</v>
      </c>
      <c r="J86" s="238" t="s">
        <v>142</v>
      </c>
      <c r="K86" s="239"/>
      <c r="L86" s="240"/>
      <c r="M86" s="236" t="s">
        <v>141</v>
      </c>
      <c r="N86" s="241" t="s">
        <v>149</v>
      </c>
      <c r="O86" s="242"/>
      <c r="P86" s="242"/>
      <c r="Q86" s="242"/>
      <c r="R86" s="242"/>
      <c r="S86" s="243"/>
    </row>
    <row r="87" spans="1:19" ht="13.5" x14ac:dyDescent="0.2">
      <c r="A87" s="233"/>
      <c r="B87" s="234"/>
      <c r="C87" s="235"/>
      <c r="D87" s="12" t="s">
        <v>147</v>
      </c>
      <c r="E87" s="12" t="s">
        <v>144</v>
      </c>
      <c r="F87" s="12" t="s">
        <v>145</v>
      </c>
      <c r="G87" s="12" t="s">
        <v>146</v>
      </c>
      <c r="H87" s="13"/>
      <c r="I87" s="237"/>
      <c r="J87" s="13" t="s">
        <v>147</v>
      </c>
      <c r="K87" s="13" t="s">
        <v>148</v>
      </c>
      <c r="L87" s="13" t="s">
        <v>140</v>
      </c>
      <c r="M87" s="237"/>
      <c r="N87" s="244"/>
      <c r="O87" s="245"/>
      <c r="P87" s="245"/>
      <c r="Q87" s="245"/>
      <c r="R87" s="245"/>
      <c r="S87" s="246"/>
    </row>
    <row r="88" spans="1:19" ht="13.5" x14ac:dyDescent="0.25">
      <c r="A88" s="19"/>
      <c r="B88" s="250" t="s">
        <v>248</v>
      </c>
      <c r="C88" s="251"/>
      <c r="D88" s="20">
        <v>5</v>
      </c>
      <c r="E88" s="21"/>
      <c r="F88" s="20"/>
      <c r="G88" s="20"/>
      <c r="H88" s="22">
        <v>3</v>
      </c>
      <c r="I88" s="22">
        <f>D88*H88</f>
        <v>15</v>
      </c>
      <c r="J88" s="22"/>
      <c r="K88" s="22"/>
      <c r="L88" s="22"/>
      <c r="M88" s="23"/>
      <c r="N88" s="244"/>
      <c r="O88" s="245"/>
      <c r="P88" s="245"/>
      <c r="Q88" s="245"/>
      <c r="R88" s="245"/>
      <c r="S88" s="246"/>
    </row>
    <row r="89" spans="1:19" ht="13.5" x14ac:dyDescent="0.25">
      <c r="A89" s="45"/>
      <c r="B89" s="266" t="s">
        <v>312</v>
      </c>
      <c r="C89" s="266"/>
      <c r="D89" s="20">
        <v>4.8</v>
      </c>
      <c r="E89" s="21"/>
      <c r="F89" s="20"/>
      <c r="G89" s="20"/>
      <c r="H89" s="20">
        <v>2</v>
      </c>
      <c r="I89" s="46">
        <f>D89*H89</f>
        <v>9.6</v>
      </c>
      <c r="J89" s="46"/>
      <c r="K89" s="46"/>
      <c r="L89" s="46"/>
      <c r="M89" s="23"/>
      <c r="N89" s="244"/>
      <c r="O89" s="245"/>
      <c r="P89" s="245"/>
      <c r="Q89" s="245"/>
      <c r="R89" s="245"/>
      <c r="S89" s="246"/>
    </row>
    <row r="90" spans="1:19" ht="14.25" thickBot="1" x14ac:dyDescent="0.3">
      <c r="A90" s="24"/>
      <c r="B90" s="25"/>
      <c r="C90" s="25"/>
      <c r="D90" s="26"/>
      <c r="E90" s="27"/>
      <c r="F90" s="26"/>
      <c r="G90" s="26"/>
      <c r="H90" s="26"/>
      <c r="I90" s="28">
        <f>SUM(I88:I89)</f>
        <v>24.6</v>
      </c>
      <c r="J90" s="29"/>
      <c r="K90" s="29"/>
      <c r="L90" s="28"/>
      <c r="M90" s="31">
        <v>0</v>
      </c>
      <c r="N90" s="247"/>
      <c r="O90" s="248"/>
      <c r="P90" s="248"/>
      <c r="Q90" s="248"/>
      <c r="R90" s="248"/>
      <c r="S90" s="249"/>
    </row>
    <row r="91" spans="1:19" ht="14.25" thickBot="1" x14ac:dyDescent="0.3">
      <c r="B91" s="38"/>
      <c r="C91" s="38"/>
      <c r="D91" s="39"/>
      <c r="E91" s="40"/>
      <c r="F91" s="39"/>
      <c r="G91" s="39"/>
      <c r="H91" s="39"/>
      <c r="I91" s="39"/>
      <c r="J91" s="39"/>
      <c r="K91" s="39"/>
      <c r="L91" s="39"/>
      <c r="M91" s="41"/>
      <c r="N91" s="42"/>
      <c r="O91" s="42"/>
      <c r="P91" s="42"/>
      <c r="Q91" s="42"/>
      <c r="R91" s="42"/>
      <c r="S91" s="42"/>
    </row>
    <row r="92" spans="1:19" ht="13.5" customHeight="1" thickBot="1" x14ac:dyDescent="0.25">
      <c r="A92" s="34" t="s">
        <v>228</v>
      </c>
      <c r="B92" s="225" t="str">
        <f>PLANILHA!C25</f>
        <v>Retirada de aparelhos sanitários</v>
      </c>
      <c r="C92" s="226"/>
      <c r="D92" s="226"/>
      <c r="E92" s="226"/>
      <c r="F92" s="226"/>
      <c r="G92" s="226"/>
      <c r="H92" s="226"/>
      <c r="I92" s="226"/>
      <c r="J92" s="226"/>
      <c r="K92" s="226"/>
      <c r="L92" s="226"/>
      <c r="M92" s="226"/>
      <c r="N92" s="226"/>
      <c r="O92" s="227"/>
      <c r="P92" s="228" t="s">
        <v>51</v>
      </c>
      <c r="Q92" s="229"/>
      <c r="R92" s="35">
        <f>I96-M96</f>
        <v>4</v>
      </c>
      <c r="S92" s="36"/>
    </row>
    <row r="93" spans="1:19" ht="13.5" x14ac:dyDescent="0.2">
      <c r="A93" s="230"/>
      <c r="B93" s="231"/>
      <c r="C93" s="232"/>
      <c r="D93" s="10" t="s">
        <v>136</v>
      </c>
      <c r="E93" s="10" t="s">
        <v>137</v>
      </c>
      <c r="F93" s="10" t="s">
        <v>138</v>
      </c>
      <c r="G93" s="10" t="s">
        <v>139</v>
      </c>
      <c r="H93" s="11" t="s">
        <v>140</v>
      </c>
      <c r="I93" s="236" t="s">
        <v>141</v>
      </c>
      <c r="J93" s="238" t="s">
        <v>142</v>
      </c>
      <c r="K93" s="239"/>
      <c r="L93" s="240"/>
      <c r="M93" s="236" t="s">
        <v>141</v>
      </c>
      <c r="N93" s="241" t="s">
        <v>149</v>
      </c>
      <c r="O93" s="242"/>
      <c r="P93" s="242"/>
      <c r="Q93" s="242"/>
      <c r="R93" s="242"/>
      <c r="S93" s="243"/>
    </row>
    <row r="94" spans="1:19" ht="13.5" x14ac:dyDescent="0.2">
      <c r="A94" s="233"/>
      <c r="B94" s="234"/>
      <c r="C94" s="235"/>
      <c r="D94" s="12" t="s">
        <v>147</v>
      </c>
      <c r="E94" s="12" t="s">
        <v>144</v>
      </c>
      <c r="F94" s="12" t="s">
        <v>145</v>
      </c>
      <c r="G94" s="12" t="s">
        <v>146</v>
      </c>
      <c r="H94" s="13"/>
      <c r="I94" s="237"/>
      <c r="J94" s="13" t="s">
        <v>147</v>
      </c>
      <c r="K94" s="13" t="s">
        <v>148</v>
      </c>
      <c r="L94" s="13" t="s">
        <v>140</v>
      </c>
      <c r="M94" s="237"/>
      <c r="N94" s="244"/>
      <c r="O94" s="245"/>
      <c r="P94" s="245"/>
      <c r="Q94" s="245"/>
      <c r="R94" s="245"/>
      <c r="S94" s="246"/>
    </row>
    <row r="95" spans="1:19" ht="13.5" x14ac:dyDescent="0.25">
      <c r="A95" s="19"/>
      <c r="B95" s="250"/>
      <c r="C95" s="251"/>
      <c r="D95" s="20"/>
      <c r="E95" s="21"/>
      <c r="F95" s="20"/>
      <c r="G95" s="20"/>
      <c r="H95" s="22">
        <v>4</v>
      </c>
      <c r="I95" s="22">
        <f>H95</f>
        <v>4</v>
      </c>
      <c r="J95" s="22"/>
      <c r="K95" s="22"/>
      <c r="L95" s="22"/>
      <c r="M95" s="23"/>
      <c r="N95" s="244"/>
      <c r="O95" s="245"/>
      <c r="P95" s="245"/>
      <c r="Q95" s="245"/>
      <c r="R95" s="245"/>
      <c r="S95" s="246"/>
    </row>
    <row r="96" spans="1:19" ht="14.25" thickBot="1" x14ac:dyDescent="0.3">
      <c r="A96" s="24"/>
      <c r="B96" s="25"/>
      <c r="C96" s="25"/>
      <c r="D96" s="26"/>
      <c r="E96" s="27"/>
      <c r="F96" s="26"/>
      <c r="G96" s="26"/>
      <c r="H96" s="26"/>
      <c r="I96" s="28">
        <f>SUM(I95)</f>
        <v>4</v>
      </c>
      <c r="J96" s="29"/>
      <c r="K96" s="29"/>
      <c r="L96" s="28"/>
      <c r="M96" s="31">
        <v>0</v>
      </c>
      <c r="N96" s="247"/>
      <c r="O96" s="248"/>
      <c r="P96" s="248"/>
      <c r="Q96" s="248"/>
      <c r="R96" s="248"/>
      <c r="S96" s="249"/>
    </row>
    <row r="97" spans="1:19" ht="14.25" thickBot="1" x14ac:dyDescent="0.3">
      <c r="B97" s="38"/>
      <c r="C97" s="38"/>
      <c r="D97" s="39"/>
      <c r="E97" s="40"/>
      <c r="F97" s="39"/>
      <c r="G97" s="39"/>
      <c r="H97" s="39"/>
      <c r="I97" s="39"/>
      <c r="J97" s="39"/>
      <c r="K97" s="39"/>
      <c r="L97" s="39"/>
      <c r="M97" s="41"/>
      <c r="N97" s="42"/>
      <c r="O97" s="42"/>
      <c r="P97" s="42"/>
      <c r="Q97" s="42"/>
      <c r="R97" s="42"/>
      <c r="S97" s="42"/>
    </row>
    <row r="98" spans="1:19" ht="13.5" customHeight="1" thickBot="1" x14ac:dyDescent="0.25">
      <c r="A98" s="34" t="s">
        <v>229</v>
      </c>
      <c r="B98" s="225" t="str">
        <f>PLANILHA!C26</f>
        <v>Retirada de bancada de pia</v>
      </c>
      <c r="C98" s="226"/>
      <c r="D98" s="226"/>
      <c r="E98" s="226"/>
      <c r="F98" s="226"/>
      <c r="G98" s="226"/>
      <c r="H98" s="226"/>
      <c r="I98" s="226"/>
      <c r="J98" s="226"/>
      <c r="K98" s="226"/>
      <c r="L98" s="226"/>
      <c r="M98" s="226"/>
      <c r="N98" s="226"/>
      <c r="O98" s="227"/>
      <c r="P98" s="228" t="s">
        <v>54</v>
      </c>
      <c r="Q98" s="229"/>
      <c r="R98" s="35">
        <f>I102-M102</f>
        <v>1.2</v>
      </c>
      <c r="S98" s="36"/>
    </row>
    <row r="99" spans="1:19" ht="13.5" x14ac:dyDescent="0.2">
      <c r="A99" s="230"/>
      <c r="B99" s="231"/>
      <c r="C99" s="232"/>
      <c r="D99" s="10" t="s">
        <v>136</v>
      </c>
      <c r="E99" s="10" t="s">
        <v>137</v>
      </c>
      <c r="F99" s="10" t="s">
        <v>138</v>
      </c>
      <c r="G99" s="10" t="s">
        <v>139</v>
      </c>
      <c r="H99" s="11" t="s">
        <v>140</v>
      </c>
      <c r="I99" s="236" t="s">
        <v>141</v>
      </c>
      <c r="J99" s="238" t="s">
        <v>142</v>
      </c>
      <c r="K99" s="239"/>
      <c r="L99" s="240"/>
      <c r="M99" s="236" t="s">
        <v>141</v>
      </c>
      <c r="N99" s="241" t="s">
        <v>149</v>
      </c>
      <c r="O99" s="242"/>
      <c r="P99" s="242"/>
      <c r="Q99" s="242"/>
      <c r="R99" s="242"/>
      <c r="S99" s="243"/>
    </row>
    <row r="100" spans="1:19" ht="13.5" x14ac:dyDescent="0.2">
      <c r="A100" s="233"/>
      <c r="B100" s="234"/>
      <c r="C100" s="235"/>
      <c r="D100" s="12" t="s">
        <v>147</v>
      </c>
      <c r="E100" s="12" t="s">
        <v>144</v>
      </c>
      <c r="F100" s="12" t="s">
        <v>145</v>
      </c>
      <c r="G100" s="12" t="s">
        <v>146</v>
      </c>
      <c r="H100" s="13"/>
      <c r="I100" s="237"/>
      <c r="J100" s="13" t="s">
        <v>147</v>
      </c>
      <c r="K100" s="13" t="s">
        <v>148</v>
      </c>
      <c r="L100" s="13" t="s">
        <v>140</v>
      </c>
      <c r="M100" s="237"/>
      <c r="N100" s="244"/>
      <c r="O100" s="245"/>
      <c r="P100" s="245"/>
      <c r="Q100" s="245"/>
      <c r="R100" s="245"/>
      <c r="S100" s="246"/>
    </row>
    <row r="101" spans="1:19" ht="13.5" x14ac:dyDescent="0.25">
      <c r="A101" s="19"/>
      <c r="B101" s="250" t="s">
        <v>313</v>
      </c>
      <c r="C101" s="251"/>
      <c r="D101" s="20">
        <v>0.6</v>
      </c>
      <c r="E101" s="21">
        <v>2</v>
      </c>
      <c r="F101" s="20"/>
      <c r="G101" s="20"/>
      <c r="H101" s="22"/>
      <c r="I101" s="22">
        <f>D101*E101</f>
        <v>1.2</v>
      </c>
      <c r="J101" s="22"/>
      <c r="K101" s="22"/>
      <c r="L101" s="22"/>
      <c r="M101" s="23"/>
      <c r="N101" s="244"/>
      <c r="O101" s="245"/>
      <c r="P101" s="245"/>
      <c r="Q101" s="245"/>
      <c r="R101" s="245"/>
      <c r="S101" s="246"/>
    </row>
    <row r="102" spans="1:19" ht="14.25" thickBot="1" x14ac:dyDescent="0.3">
      <c r="A102" s="24"/>
      <c r="B102" s="25"/>
      <c r="C102" s="25"/>
      <c r="D102" s="26"/>
      <c r="E102" s="27"/>
      <c r="F102" s="26"/>
      <c r="G102" s="26"/>
      <c r="H102" s="26"/>
      <c r="I102" s="28">
        <f>SUM(I101)</f>
        <v>1.2</v>
      </c>
      <c r="J102" s="29"/>
      <c r="K102" s="29"/>
      <c r="L102" s="28"/>
      <c r="M102" s="31">
        <v>0</v>
      </c>
      <c r="N102" s="247"/>
      <c r="O102" s="248"/>
      <c r="P102" s="248"/>
      <c r="Q102" s="248"/>
      <c r="R102" s="248"/>
      <c r="S102" s="249"/>
    </row>
    <row r="103" spans="1:19" ht="14.25" thickBot="1" x14ac:dyDescent="0.3">
      <c r="B103" s="38"/>
      <c r="C103" s="38"/>
      <c r="D103" s="39"/>
      <c r="E103" s="40"/>
      <c r="F103" s="39"/>
      <c r="G103" s="39"/>
      <c r="H103" s="39"/>
      <c r="I103" s="39"/>
      <c r="J103" s="39"/>
      <c r="K103" s="39"/>
      <c r="L103" s="39"/>
      <c r="M103" s="41"/>
      <c r="N103" s="42"/>
      <c r="O103" s="42"/>
      <c r="P103" s="42"/>
      <c r="Q103" s="42"/>
      <c r="R103" s="42"/>
      <c r="S103" s="42"/>
    </row>
    <row r="104" spans="1:19" ht="13.5" customHeight="1" thickBot="1" x14ac:dyDescent="0.25">
      <c r="A104" s="34" t="s">
        <v>230</v>
      </c>
      <c r="B104" s="225" t="str">
        <f>PLANILHA!C27</f>
        <v>Retirada de tanque de cimento</v>
      </c>
      <c r="C104" s="226"/>
      <c r="D104" s="226"/>
      <c r="E104" s="226"/>
      <c r="F104" s="226"/>
      <c r="G104" s="226"/>
      <c r="H104" s="226"/>
      <c r="I104" s="226"/>
      <c r="J104" s="226"/>
      <c r="K104" s="226"/>
      <c r="L104" s="226"/>
      <c r="M104" s="226"/>
      <c r="N104" s="226"/>
      <c r="O104" s="227"/>
      <c r="P104" s="228" t="s">
        <v>51</v>
      </c>
      <c r="Q104" s="229"/>
      <c r="R104" s="35">
        <f>I108-M108</f>
        <v>1</v>
      </c>
      <c r="S104" s="36"/>
    </row>
    <row r="105" spans="1:19" ht="13.5" x14ac:dyDescent="0.2">
      <c r="A105" s="230"/>
      <c r="B105" s="231"/>
      <c r="C105" s="232"/>
      <c r="D105" s="10" t="s">
        <v>136</v>
      </c>
      <c r="E105" s="10" t="s">
        <v>137</v>
      </c>
      <c r="F105" s="10" t="s">
        <v>138</v>
      </c>
      <c r="G105" s="10" t="s">
        <v>139</v>
      </c>
      <c r="H105" s="11" t="s">
        <v>140</v>
      </c>
      <c r="I105" s="236" t="s">
        <v>141</v>
      </c>
      <c r="J105" s="238" t="s">
        <v>142</v>
      </c>
      <c r="K105" s="239"/>
      <c r="L105" s="240"/>
      <c r="M105" s="236" t="s">
        <v>141</v>
      </c>
      <c r="N105" s="241" t="s">
        <v>149</v>
      </c>
      <c r="O105" s="242"/>
      <c r="P105" s="242"/>
      <c r="Q105" s="242"/>
      <c r="R105" s="242"/>
      <c r="S105" s="243"/>
    </row>
    <row r="106" spans="1:19" ht="13.5" x14ac:dyDescent="0.2">
      <c r="A106" s="233"/>
      <c r="B106" s="234"/>
      <c r="C106" s="235"/>
      <c r="D106" s="12" t="s">
        <v>147</v>
      </c>
      <c r="E106" s="12" t="s">
        <v>144</v>
      </c>
      <c r="F106" s="12" t="s">
        <v>145</v>
      </c>
      <c r="G106" s="12" t="s">
        <v>146</v>
      </c>
      <c r="H106" s="13"/>
      <c r="I106" s="237"/>
      <c r="J106" s="13" t="s">
        <v>147</v>
      </c>
      <c r="K106" s="13" t="s">
        <v>148</v>
      </c>
      <c r="L106" s="13" t="s">
        <v>140</v>
      </c>
      <c r="M106" s="237"/>
      <c r="N106" s="244"/>
      <c r="O106" s="245"/>
      <c r="P106" s="245"/>
      <c r="Q106" s="245"/>
      <c r="R106" s="245"/>
      <c r="S106" s="246"/>
    </row>
    <row r="107" spans="1:19" ht="13.5" x14ac:dyDescent="0.25">
      <c r="A107" s="19"/>
      <c r="B107" s="250"/>
      <c r="C107" s="251"/>
      <c r="D107" s="20"/>
      <c r="E107" s="21"/>
      <c r="F107" s="20"/>
      <c r="G107" s="20"/>
      <c r="H107" s="22">
        <v>1</v>
      </c>
      <c r="I107" s="22">
        <f>H107</f>
        <v>1</v>
      </c>
      <c r="J107" s="22"/>
      <c r="K107" s="22"/>
      <c r="L107" s="22"/>
      <c r="M107" s="23"/>
      <c r="N107" s="244"/>
      <c r="O107" s="245"/>
      <c r="P107" s="245"/>
      <c r="Q107" s="245"/>
      <c r="R107" s="245"/>
      <c r="S107" s="246"/>
    </row>
    <row r="108" spans="1:19" ht="14.25" thickBot="1" x14ac:dyDescent="0.3">
      <c r="A108" s="24"/>
      <c r="B108" s="25"/>
      <c r="C108" s="25"/>
      <c r="D108" s="26"/>
      <c r="E108" s="27"/>
      <c r="F108" s="26"/>
      <c r="G108" s="26"/>
      <c r="H108" s="26"/>
      <c r="I108" s="28">
        <f>SUM(I107)</f>
        <v>1</v>
      </c>
      <c r="J108" s="29"/>
      <c r="K108" s="29"/>
      <c r="L108" s="28"/>
      <c r="M108" s="31">
        <v>0</v>
      </c>
      <c r="N108" s="247"/>
      <c r="O108" s="248"/>
      <c r="P108" s="248"/>
      <c r="Q108" s="248"/>
      <c r="R108" s="248"/>
      <c r="S108" s="249"/>
    </row>
    <row r="109" spans="1:19" ht="13.5" customHeight="1" thickBot="1" x14ac:dyDescent="0.25">
      <c r="A109" s="34" t="s">
        <v>231</v>
      </c>
      <c r="B109" s="225" t="str">
        <f>PLANILHA!C28</f>
        <v>Retirada de torneiras e registros</v>
      </c>
      <c r="C109" s="226"/>
      <c r="D109" s="226"/>
      <c r="E109" s="226"/>
      <c r="F109" s="226"/>
      <c r="G109" s="226"/>
      <c r="H109" s="226"/>
      <c r="I109" s="226"/>
      <c r="J109" s="226"/>
      <c r="K109" s="226"/>
      <c r="L109" s="226"/>
      <c r="M109" s="226"/>
      <c r="N109" s="226"/>
      <c r="O109" s="227"/>
      <c r="P109" s="228" t="s">
        <v>51</v>
      </c>
      <c r="Q109" s="229"/>
      <c r="R109" s="35">
        <f>I113-M113</f>
        <v>7</v>
      </c>
      <c r="S109" s="47"/>
    </row>
    <row r="110" spans="1:19" ht="13.5" x14ac:dyDescent="0.2">
      <c r="A110" s="230"/>
      <c r="B110" s="231"/>
      <c r="C110" s="232"/>
      <c r="D110" s="10" t="s">
        <v>136</v>
      </c>
      <c r="E110" s="10" t="s">
        <v>137</v>
      </c>
      <c r="F110" s="10" t="s">
        <v>138</v>
      </c>
      <c r="G110" s="10" t="s">
        <v>139</v>
      </c>
      <c r="H110" s="11" t="s">
        <v>140</v>
      </c>
      <c r="I110" s="236" t="s">
        <v>141</v>
      </c>
      <c r="J110" s="238" t="s">
        <v>142</v>
      </c>
      <c r="K110" s="239"/>
      <c r="L110" s="240"/>
      <c r="M110" s="236" t="s">
        <v>141</v>
      </c>
      <c r="N110" s="241" t="s">
        <v>149</v>
      </c>
      <c r="O110" s="242"/>
      <c r="P110" s="242"/>
      <c r="Q110" s="242"/>
      <c r="R110" s="242"/>
      <c r="S110" s="243"/>
    </row>
    <row r="111" spans="1:19" ht="13.5" x14ac:dyDescent="0.2">
      <c r="A111" s="233"/>
      <c r="B111" s="234"/>
      <c r="C111" s="235"/>
      <c r="D111" s="12" t="s">
        <v>147</v>
      </c>
      <c r="E111" s="12" t="s">
        <v>144</v>
      </c>
      <c r="F111" s="12" t="s">
        <v>145</v>
      </c>
      <c r="G111" s="12" t="s">
        <v>146</v>
      </c>
      <c r="H111" s="13"/>
      <c r="I111" s="237"/>
      <c r="J111" s="13" t="s">
        <v>147</v>
      </c>
      <c r="K111" s="13" t="s">
        <v>148</v>
      </c>
      <c r="L111" s="13" t="s">
        <v>140</v>
      </c>
      <c r="M111" s="237"/>
      <c r="N111" s="244"/>
      <c r="O111" s="245"/>
      <c r="P111" s="245"/>
      <c r="Q111" s="245"/>
      <c r="R111" s="245"/>
      <c r="S111" s="246"/>
    </row>
    <row r="112" spans="1:19" ht="13.5" x14ac:dyDescent="0.25">
      <c r="A112" s="19"/>
      <c r="B112" s="250"/>
      <c r="C112" s="251"/>
      <c r="D112" s="20"/>
      <c r="E112" s="21"/>
      <c r="F112" s="20"/>
      <c r="G112" s="20"/>
      <c r="H112" s="22">
        <v>7</v>
      </c>
      <c r="I112" s="22">
        <f>H112</f>
        <v>7</v>
      </c>
      <c r="J112" s="22"/>
      <c r="K112" s="22"/>
      <c r="L112" s="22"/>
      <c r="M112" s="23"/>
      <c r="N112" s="244"/>
      <c r="O112" s="245"/>
      <c r="P112" s="245"/>
      <c r="Q112" s="245"/>
      <c r="R112" s="245"/>
      <c r="S112" s="246"/>
    </row>
    <row r="113" spans="1:19" ht="14.25" thickBot="1" x14ac:dyDescent="0.3">
      <c r="A113" s="24"/>
      <c r="B113" s="25"/>
      <c r="C113" s="25"/>
      <c r="D113" s="26"/>
      <c r="E113" s="27"/>
      <c r="F113" s="26"/>
      <c r="G113" s="26"/>
      <c r="H113" s="26"/>
      <c r="I113" s="28">
        <f>SUM(I112)</f>
        <v>7</v>
      </c>
      <c r="J113" s="29"/>
      <c r="K113" s="29"/>
      <c r="L113" s="28"/>
      <c r="M113" s="31">
        <v>0</v>
      </c>
      <c r="N113" s="247"/>
      <c r="O113" s="248"/>
      <c r="P113" s="248"/>
      <c r="Q113" s="248"/>
      <c r="R113" s="248"/>
      <c r="S113" s="249"/>
    </row>
    <row r="114" spans="1:19" ht="14.25" thickBot="1" x14ac:dyDescent="0.3">
      <c r="B114" s="38"/>
      <c r="C114" s="38"/>
      <c r="D114" s="39"/>
      <c r="E114" s="40"/>
      <c r="F114" s="39"/>
      <c r="G114" s="39"/>
      <c r="H114" s="39"/>
      <c r="I114" s="39"/>
      <c r="J114" s="39"/>
      <c r="K114" s="39"/>
      <c r="L114" s="39"/>
      <c r="M114" s="41"/>
      <c r="N114" s="42"/>
      <c r="O114" s="42"/>
      <c r="P114" s="42"/>
      <c r="Q114" s="42"/>
      <c r="R114" s="42"/>
      <c r="S114" s="42"/>
    </row>
    <row r="115" spans="1:19" ht="13.5" customHeight="1" thickBot="1" x14ac:dyDescent="0.25">
      <c r="A115" s="34" t="s">
        <v>238</v>
      </c>
      <c r="B115" s="225" t="str">
        <f>PLANILHA!C29</f>
        <v>Retirada de portas e janelas de madeira, inclusive batentes</v>
      </c>
      <c r="C115" s="226"/>
      <c r="D115" s="226"/>
      <c r="E115" s="226"/>
      <c r="F115" s="226"/>
      <c r="G115" s="226"/>
      <c r="H115" s="226"/>
      <c r="I115" s="226"/>
      <c r="J115" s="226"/>
      <c r="K115" s="226"/>
      <c r="L115" s="226"/>
      <c r="M115" s="226"/>
      <c r="N115" s="226"/>
      <c r="O115" s="227"/>
      <c r="P115" s="228" t="s">
        <v>54</v>
      </c>
      <c r="Q115" s="229"/>
      <c r="R115" s="35">
        <f>I121-M121</f>
        <v>17.759999999999998</v>
      </c>
      <c r="S115" s="47"/>
    </row>
    <row r="116" spans="1:19" ht="13.5" x14ac:dyDescent="0.2">
      <c r="A116" s="230"/>
      <c r="B116" s="231"/>
      <c r="C116" s="232"/>
      <c r="D116" s="10" t="s">
        <v>136</v>
      </c>
      <c r="E116" s="10" t="s">
        <v>137</v>
      </c>
      <c r="F116" s="10" t="s">
        <v>138</v>
      </c>
      <c r="G116" s="10" t="s">
        <v>139</v>
      </c>
      <c r="H116" s="11" t="s">
        <v>140</v>
      </c>
      <c r="I116" s="236" t="s">
        <v>141</v>
      </c>
      <c r="J116" s="238" t="s">
        <v>142</v>
      </c>
      <c r="K116" s="239"/>
      <c r="L116" s="240"/>
      <c r="M116" s="236" t="s">
        <v>141</v>
      </c>
      <c r="N116" s="241" t="s">
        <v>149</v>
      </c>
      <c r="O116" s="242"/>
      <c r="P116" s="242"/>
      <c r="Q116" s="242"/>
      <c r="R116" s="242"/>
      <c r="S116" s="243"/>
    </row>
    <row r="117" spans="1:19" ht="13.5" x14ac:dyDescent="0.2">
      <c r="A117" s="233"/>
      <c r="B117" s="234"/>
      <c r="C117" s="235"/>
      <c r="D117" s="12"/>
      <c r="E117" s="12"/>
      <c r="F117" s="12"/>
      <c r="G117" s="12" t="s">
        <v>146</v>
      </c>
      <c r="H117" s="13"/>
      <c r="I117" s="237"/>
      <c r="J117" s="13" t="s">
        <v>147</v>
      </c>
      <c r="K117" s="13" t="s">
        <v>148</v>
      </c>
      <c r="L117" s="13" t="s">
        <v>140</v>
      </c>
      <c r="M117" s="237"/>
      <c r="N117" s="244"/>
      <c r="O117" s="245"/>
      <c r="P117" s="245"/>
      <c r="Q117" s="245"/>
      <c r="R117" s="245"/>
      <c r="S117" s="246"/>
    </row>
    <row r="118" spans="1:19" ht="13.5" x14ac:dyDescent="0.2">
      <c r="A118" s="48"/>
      <c r="B118" s="49"/>
      <c r="C118" s="50"/>
      <c r="D118" s="12">
        <v>1.7</v>
      </c>
      <c r="E118" s="12"/>
      <c r="F118" s="12">
        <v>1.2</v>
      </c>
      <c r="G118" s="12"/>
      <c r="H118" s="13">
        <v>5</v>
      </c>
      <c r="I118" s="22">
        <f>D118*F118*H118</f>
        <v>10.199999999999999</v>
      </c>
      <c r="J118" s="13"/>
      <c r="K118" s="13"/>
      <c r="L118" s="13"/>
      <c r="M118" s="51"/>
      <c r="N118" s="244"/>
      <c r="O118" s="245"/>
      <c r="P118" s="245"/>
      <c r="Q118" s="245"/>
      <c r="R118" s="245"/>
      <c r="S118" s="246"/>
    </row>
    <row r="119" spans="1:19" ht="13.5" x14ac:dyDescent="0.2">
      <c r="A119" s="48"/>
      <c r="B119" s="49"/>
      <c r="C119" s="50"/>
      <c r="D119" s="12">
        <v>0.6</v>
      </c>
      <c r="E119" s="12"/>
      <c r="F119" s="12">
        <v>2.1</v>
      </c>
      <c r="G119" s="12"/>
      <c r="H119" s="13">
        <v>2</v>
      </c>
      <c r="I119" s="22">
        <f>D119*F119*H119</f>
        <v>2.52</v>
      </c>
      <c r="J119" s="13"/>
      <c r="K119" s="13"/>
      <c r="L119" s="13"/>
      <c r="M119" s="51"/>
      <c r="N119" s="244"/>
      <c r="O119" s="245"/>
      <c r="P119" s="245"/>
      <c r="Q119" s="245"/>
      <c r="R119" s="245"/>
      <c r="S119" s="246"/>
    </row>
    <row r="120" spans="1:19" ht="13.5" x14ac:dyDescent="0.25">
      <c r="A120" s="19"/>
      <c r="B120" s="250"/>
      <c r="C120" s="251"/>
      <c r="D120" s="20">
        <v>0.8</v>
      </c>
      <c r="E120" s="21"/>
      <c r="F120" s="20">
        <v>2.1</v>
      </c>
      <c r="G120" s="20"/>
      <c r="H120" s="22">
        <v>3</v>
      </c>
      <c r="I120" s="22">
        <f>D120*F120*H120</f>
        <v>5.0400000000000009</v>
      </c>
      <c r="J120" s="22"/>
      <c r="K120" s="22"/>
      <c r="L120" s="22"/>
      <c r="M120" s="23"/>
      <c r="N120" s="244"/>
      <c r="O120" s="245"/>
      <c r="P120" s="245"/>
      <c r="Q120" s="245"/>
      <c r="R120" s="245"/>
      <c r="S120" s="246"/>
    </row>
    <row r="121" spans="1:19" ht="14.25" thickBot="1" x14ac:dyDescent="0.3">
      <c r="A121" s="24"/>
      <c r="B121" s="25"/>
      <c r="C121" s="25"/>
      <c r="D121" s="26"/>
      <c r="E121" s="27"/>
      <c r="F121" s="26"/>
      <c r="G121" s="26"/>
      <c r="H121" s="26"/>
      <c r="I121" s="28">
        <f>SUM(I118:I120)</f>
        <v>17.759999999999998</v>
      </c>
      <c r="J121" s="29"/>
      <c r="K121" s="29"/>
      <c r="L121" s="28"/>
      <c r="M121" s="31">
        <v>0</v>
      </c>
      <c r="N121" s="247"/>
      <c r="O121" s="248"/>
      <c r="P121" s="248"/>
      <c r="Q121" s="248"/>
      <c r="R121" s="248"/>
      <c r="S121" s="249"/>
    </row>
    <row r="122" spans="1:19" ht="14.25" thickBot="1" x14ac:dyDescent="0.3">
      <c r="B122" s="38"/>
      <c r="C122" s="38"/>
      <c r="D122" s="39"/>
      <c r="E122" s="40"/>
      <c r="F122" s="39"/>
      <c r="G122" s="39"/>
      <c r="H122" s="39"/>
      <c r="I122" s="39"/>
      <c r="J122" s="39"/>
      <c r="K122" s="39"/>
      <c r="L122" s="39"/>
      <c r="M122" s="41"/>
      <c r="N122" s="42"/>
      <c r="O122" s="42"/>
      <c r="P122" s="42"/>
      <c r="Q122" s="42"/>
      <c r="R122" s="42"/>
      <c r="S122" s="42"/>
    </row>
    <row r="123" spans="1:19" ht="13.5" customHeight="1" thickBot="1" x14ac:dyDescent="0.25">
      <c r="A123" s="34" t="s">
        <v>251</v>
      </c>
      <c r="B123" s="225" t="str">
        <f>PLANILHA!C30</f>
        <v>Retirada de esquadrias metálicas</v>
      </c>
      <c r="C123" s="226"/>
      <c r="D123" s="226"/>
      <c r="E123" s="226"/>
      <c r="F123" s="226"/>
      <c r="G123" s="226"/>
      <c r="H123" s="226"/>
      <c r="I123" s="226"/>
      <c r="J123" s="226"/>
      <c r="K123" s="226"/>
      <c r="L123" s="226"/>
      <c r="M123" s="226"/>
      <c r="N123" s="226"/>
      <c r="O123" s="227"/>
      <c r="P123" s="228" t="s">
        <v>54</v>
      </c>
      <c r="Q123" s="229"/>
      <c r="R123" s="35">
        <f>I127-M127</f>
        <v>14.100000000000001</v>
      </c>
      <c r="S123" s="47"/>
    </row>
    <row r="124" spans="1:19" ht="13.5" x14ac:dyDescent="0.2">
      <c r="A124" s="230"/>
      <c r="B124" s="231"/>
      <c r="C124" s="232"/>
      <c r="D124" s="10" t="s">
        <v>136</v>
      </c>
      <c r="E124" s="10" t="s">
        <v>137</v>
      </c>
      <c r="F124" s="10" t="s">
        <v>138</v>
      </c>
      <c r="G124" s="10" t="s">
        <v>139</v>
      </c>
      <c r="H124" s="11" t="s">
        <v>140</v>
      </c>
      <c r="I124" s="236" t="s">
        <v>141</v>
      </c>
      <c r="J124" s="238" t="s">
        <v>142</v>
      </c>
      <c r="K124" s="239"/>
      <c r="L124" s="240"/>
      <c r="M124" s="236" t="s">
        <v>141</v>
      </c>
      <c r="N124" s="241" t="s">
        <v>149</v>
      </c>
      <c r="O124" s="242"/>
      <c r="P124" s="242"/>
      <c r="Q124" s="242"/>
      <c r="R124" s="242"/>
      <c r="S124" s="243"/>
    </row>
    <row r="125" spans="1:19" ht="13.5" x14ac:dyDescent="0.2">
      <c r="A125" s="233"/>
      <c r="B125" s="234"/>
      <c r="C125" s="235"/>
      <c r="D125" s="12" t="s">
        <v>147</v>
      </c>
      <c r="E125" s="12" t="s">
        <v>144</v>
      </c>
      <c r="F125" s="12" t="s">
        <v>145</v>
      </c>
      <c r="G125" s="12" t="s">
        <v>146</v>
      </c>
      <c r="H125" s="13"/>
      <c r="I125" s="237"/>
      <c r="J125" s="13" t="s">
        <v>147</v>
      </c>
      <c r="K125" s="13" t="s">
        <v>148</v>
      </c>
      <c r="L125" s="13" t="s">
        <v>140</v>
      </c>
      <c r="M125" s="237"/>
      <c r="N125" s="244"/>
      <c r="O125" s="245"/>
      <c r="P125" s="245"/>
      <c r="Q125" s="245"/>
      <c r="R125" s="245"/>
      <c r="S125" s="246"/>
    </row>
    <row r="126" spans="1:19" ht="13.5" x14ac:dyDescent="0.25">
      <c r="A126" s="19"/>
      <c r="B126" s="250" t="s">
        <v>314</v>
      </c>
      <c r="C126" s="251"/>
      <c r="D126" s="20">
        <v>6</v>
      </c>
      <c r="E126" s="21"/>
      <c r="F126" s="20">
        <v>2.35</v>
      </c>
      <c r="G126" s="20"/>
      <c r="H126" s="22"/>
      <c r="I126" s="22">
        <f>D126*F126</f>
        <v>14.100000000000001</v>
      </c>
      <c r="J126" s="22"/>
      <c r="K126" s="22"/>
      <c r="L126" s="22"/>
      <c r="M126" s="23"/>
      <c r="N126" s="244"/>
      <c r="O126" s="245"/>
      <c r="P126" s="245"/>
      <c r="Q126" s="245"/>
      <c r="R126" s="245"/>
      <c r="S126" s="246"/>
    </row>
    <row r="127" spans="1:19" ht="14.25" thickBot="1" x14ac:dyDescent="0.3">
      <c r="A127" s="24"/>
      <c r="B127" s="25"/>
      <c r="C127" s="25"/>
      <c r="D127" s="26"/>
      <c r="E127" s="27"/>
      <c r="F127" s="26"/>
      <c r="G127" s="26"/>
      <c r="H127" s="26"/>
      <c r="I127" s="28">
        <f>SUM(I126)</f>
        <v>14.100000000000001</v>
      </c>
      <c r="J127" s="29"/>
      <c r="K127" s="29"/>
      <c r="L127" s="28"/>
      <c r="M127" s="31">
        <v>0</v>
      </c>
      <c r="N127" s="247"/>
      <c r="O127" s="248"/>
      <c r="P127" s="248"/>
      <c r="Q127" s="248"/>
      <c r="R127" s="248"/>
      <c r="S127" s="249"/>
    </row>
    <row r="128" spans="1:19" ht="14.25" thickBot="1" x14ac:dyDescent="0.3">
      <c r="B128" s="38"/>
      <c r="C128" s="38"/>
      <c r="D128" s="39"/>
      <c r="E128" s="40"/>
      <c r="F128" s="39"/>
      <c r="G128" s="39"/>
      <c r="H128" s="39"/>
      <c r="I128" s="39"/>
      <c r="J128" s="39"/>
      <c r="K128" s="39"/>
      <c r="L128" s="39"/>
      <c r="M128" s="41"/>
      <c r="N128" s="42"/>
      <c r="O128" s="42"/>
      <c r="P128" s="42"/>
      <c r="Q128" s="42"/>
      <c r="R128" s="42"/>
      <c r="S128" s="42"/>
    </row>
    <row r="129" spans="1:19" ht="13.5" customHeight="1" thickBot="1" x14ac:dyDescent="0.25">
      <c r="A129" s="34" t="s">
        <v>252</v>
      </c>
      <c r="B129" s="225" t="str">
        <f>PLANILHA!C31</f>
        <v>Retirada de caixa d'água de fibrocimento, inclusive tubulação de ligação</v>
      </c>
      <c r="C129" s="226"/>
      <c r="D129" s="226"/>
      <c r="E129" s="226"/>
      <c r="F129" s="226"/>
      <c r="G129" s="226"/>
      <c r="H129" s="226"/>
      <c r="I129" s="226"/>
      <c r="J129" s="226"/>
      <c r="K129" s="226"/>
      <c r="L129" s="226"/>
      <c r="M129" s="226"/>
      <c r="N129" s="226"/>
      <c r="O129" s="227"/>
      <c r="P129" s="228" t="s">
        <v>51</v>
      </c>
      <c r="Q129" s="229"/>
      <c r="R129" s="35">
        <f>I133-M133</f>
        <v>1</v>
      </c>
      <c r="S129" s="47"/>
    </row>
    <row r="130" spans="1:19" ht="13.5" x14ac:dyDescent="0.2">
      <c r="A130" s="230"/>
      <c r="B130" s="231"/>
      <c r="C130" s="232"/>
      <c r="D130" s="10" t="s">
        <v>136</v>
      </c>
      <c r="E130" s="10" t="s">
        <v>137</v>
      </c>
      <c r="F130" s="10" t="s">
        <v>138</v>
      </c>
      <c r="G130" s="10" t="s">
        <v>139</v>
      </c>
      <c r="H130" s="11" t="s">
        <v>140</v>
      </c>
      <c r="I130" s="236" t="s">
        <v>141</v>
      </c>
      <c r="J130" s="238" t="s">
        <v>142</v>
      </c>
      <c r="K130" s="239"/>
      <c r="L130" s="240"/>
      <c r="M130" s="236" t="s">
        <v>141</v>
      </c>
      <c r="N130" s="241" t="s">
        <v>149</v>
      </c>
      <c r="O130" s="242"/>
      <c r="P130" s="242"/>
      <c r="Q130" s="242"/>
      <c r="R130" s="242"/>
      <c r="S130" s="243"/>
    </row>
    <row r="131" spans="1:19" ht="13.5" x14ac:dyDescent="0.2">
      <c r="A131" s="233"/>
      <c r="B131" s="234"/>
      <c r="C131" s="235"/>
      <c r="D131" s="12" t="s">
        <v>147</v>
      </c>
      <c r="E131" s="12" t="s">
        <v>144</v>
      </c>
      <c r="F131" s="12" t="s">
        <v>145</v>
      </c>
      <c r="G131" s="12" t="s">
        <v>146</v>
      </c>
      <c r="H131" s="13"/>
      <c r="I131" s="237"/>
      <c r="J131" s="13" t="s">
        <v>147</v>
      </c>
      <c r="K131" s="13" t="s">
        <v>148</v>
      </c>
      <c r="L131" s="13" t="s">
        <v>140</v>
      </c>
      <c r="M131" s="237"/>
      <c r="N131" s="244"/>
      <c r="O131" s="245"/>
      <c r="P131" s="245"/>
      <c r="Q131" s="245"/>
      <c r="R131" s="245"/>
      <c r="S131" s="246"/>
    </row>
    <row r="132" spans="1:19" ht="13.5" x14ac:dyDescent="0.25">
      <c r="A132" s="19"/>
      <c r="B132" s="250"/>
      <c r="C132" s="251"/>
      <c r="D132" s="20"/>
      <c r="E132" s="21"/>
      <c r="F132" s="20"/>
      <c r="G132" s="20"/>
      <c r="H132" s="22">
        <v>1</v>
      </c>
      <c r="I132" s="22">
        <f>H132</f>
        <v>1</v>
      </c>
      <c r="J132" s="22"/>
      <c r="K132" s="22"/>
      <c r="L132" s="22"/>
      <c r="M132" s="23"/>
      <c r="N132" s="244"/>
      <c r="O132" s="245"/>
      <c r="P132" s="245"/>
      <c r="Q132" s="245"/>
      <c r="R132" s="245"/>
      <c r="S132" s="246"/>
    </row>
    <row r="133" spans="1:19" ht="14.25" thickBot="1" x14ac:dyDescent="0.3">
      <c r="A133" s="24"/>
      <c r="B133" s="25"/>
      <c r="C133" s="25"/>
      <c r="D133" s="26"/>
      <c r="E133" s="27"/>
      <c r="F133" s="26"/>
      <c r="G133" s="26"/>
      <c r="H133" s="26"/>
      <c r="I133" s="28">
        <f>SUM(I132)</f>
        <v>1</v>
      </c>
      <c r="J133" s="29"/>
      <c r="K133" s="29"/>
      <c r="L133" s="28"/>
      <c r="M133" s="31">
        <v>0</v>
      </c>
      <c r="N133" s="247"/>
      <c r="O133" s="248"/>
      <c r="P133" s="248"/>
      <c r="Q133" s="248"/>
      <c r="R133" s="248"/>
      <c r="S133" s="249"/>
    </row>
    <row r="134" spans="1:19" ht="14.25" thickBot="1" x14ac:dyDescent="0.3">
      <c r="B134" s="38"/>
      <c r="C134" s="38"/>
      <c r="D134" s="39"/>
      <c r="E134" s="40"/>
      <c r="F134" s="39"/>
      <c r="G134" s="39"/>
      <c r="H134" s="39"/>
      <c r="I134" s="39"/>
      <c r="J134" s="39"/>
      <c r="K134" s="39"/>
      <c r="L134" s="39"/>
      <c r="M134" s="41"/>
      <c r="N134" s="42"/>
      <c r="O134" s="42"/>
      <c r="P134" s="42"/>
      <c r="Q134" s="42"/>
      <c r="R134" s="42"/>
      <c r="S134" s="42"/>
    </row>
    <row r="135" spans="1:19" ht="13.5" customHeight="1" thickBot="1" x14ac:dyDescent="0.25">
      <c r="A135" s="34" t="s">
        <v>253</v>
      </c>
      <c r="B135" s="225" t="str">
        <f>PLANILHA!C32</f>
        <v>Demolição manual de concreto armado</v>
      </c>
      <c r="C135" s="226"/>
      <c r="D135" s="226"/>
      <c r="E135" s="226"/>
      <c r="F135" s="226"/>
      <c r="G135" s="226"/>
      <c r="H135" s="226"/>
      <c r="I135" s="226"/>
      <c r="J135" s="226"/>
      <c r="K135" s="226"/>
      <c r="L135" s="226"/>
      <c r="M135" s="226"/>
      <c r="N135" s="226"/>
      <c r="O135" s="227"/>
      <c r="P135" s="228" t="s">
        <v>406</v>
      </c>
      <c r="Q135" s="229"/>
      <c r="R135" s="35">
        <f>I140-M140</f>
        <v>0.44100000000000006</v>
      </c>
      <c r="S135" s="47"/>
    </row>
    <row r="136" spans="1:19" ht="13.5" x14ac:dyDescent="0.2">
      <c r="A136" s="230"/>
      <c r="B136" s="231"/>
      <c r="C136" s="232"/>
      <c r="D136" s="10" t="s">
        <v>136</v>
      </c>
      <c r="E136" s="10" t="s">
        <v>137</v>
      </c>
      <c r="F136" s="10" t="s">
        <v>138</v>
      </c>
      <c r="G136" s="10" t="s">
        <v>139</v>
      </c>
      <c r="H136" s="11" t="s">
        <v>140</v>
      </c>
      <c r="I136" s="236" t="s">
        <v>141</v>
      </c>
      <c r="J136" s="238" t="s">
        <v>142</v>
      </c>
      <c r="K136" s="239"/>
      <c r="L136" s="240"/>
      <c r="M136" s="236" t="s">
        <v>141</v>
      </c>
      <c r="N136" s="241" t="s">
        <v>149</v>
      </c>
      <c r="O136" s="242"/>
      <c r="P136" s="242"/>
      <c r="Q136" s="242"/>
      <c r="R136" s="242"/>
      <c r="S136" s="243"/>
    </row>
    <row r="137" spans="1:19" ht="13.5" x14ac:dyDescent="0.2">
      <c r="A137" s="233"/>
      <c r="B137" s="234"/>
      <c r="C137" s="235"/>
      <c r="D137" s="12" t="s">
        <v>147</v>
      </c>
      <c r="E137" s="12" t="s">
        <v>144</v>
      </c>
      <c r="F137" s="12" t="s">
        <v>145</v>
      </c>
      <c r="G137" s="12" t="s">
        <v>146</v>
      </c>
      <c r="H137" s="13"/>
      <c r="I137" s="237"/>
      <c r="J137" s="13" t="s">
        <v>147</v>
      </c>
      <c r="K137" s="13" t="s">
        <v>148</v>
      </c>
      <c r="L137" s="13" t="s">
        <v>140</v>
      </c>
      <c r="M137" s="237"/>
      <c r="N137" s="244"/>
      <c r="O137" s="245"/>
      <c r="P137" s="245"/>
      <c r="Q137" s="245"/>
      <c r="R137" s="245"/>
      <c r="S137" s="246"/>
    </row>
    <row r="138" spans="1:19" ht="13.5" x14ac:dyDescent="0.25">
      <c r="A138" s="19"/>
      <c r="B138" s="250" t="s">
        <v>405</v>
      </c>
      <c r="C138" s="251"/>
      <c r="D138" s="20">
        <v>1.9</v>
      </c>
      <c r="E138" s="21">
        <v>0.45</v>
      </c>
      <c r="F138" s="20">
        <v>0.2</v>
      </c>
      <c r="G138" s="20"/>
      <c r="H138" s="22">
        <v>3</v>
      </c>
      <c r="I138" s="22">
        <f>D138*E138*F138</f>
        <v>0.17100000000000001</v>
      </c>
      <c r="J138" s="22"/>
      <c r="K138" s="22"/>
      <c r="L138" s="22"/>
      <c r="M138" s="23"/>
      <c r="N138" s="244"/>
      <c r="O138" s="245"/>
      <c r="P138" s="245"/>
      <c r="Q138" s="245"/>
      <c r="R138" s="245"/>
      <c r="S138" s="246"/>
    </row>
    <row r="139" spans="1:19" ht="13.5" x14ac:dyDescent="0.25">
      <c r="A139" s="19"/>
      <c r="B139" s="250" t="s">
        <v>405</v>
      </c>
      <c r="C139" s="251"/>
      <c r="D139" s="20">
        <v>2</v>
      </c>
      <c r="E139" s="21">
        <v>0.45</v>
      </c>
      <c r="F139" s="20">
        <v>0.3</v>
      </c>
      <c r="G139" s="20"/>
      <c r="H139" s="22">
        <v>3</v>
      </c>
      <c r="I139" s="22">
        <f>D139*E139*F139</f>
        <v>0.27</v>
      </c>
      <c r="J139" s="22"/>
      <c r="K139" s="22"/>
      <c r="L139" s="22"/>
      <c r="M139" s="23"/>
      <c r="N139" s="244"/>
      <c r="O139" s="245"/>
      <c r="P139" s="245"/>
      <c r="Q139" s="245"/>
      <c r="R139" s="245"/>
      <c r="S139" s="246"/>
    </row>
    <row r="140" spans="1:19" ht="14.25" thickBot="1" x14ac:dyDescent="0.3">
      <c r="A140" s="24"/>
      <c r="B140" s="25"/>
      <c r="C140" s="25"/>
      <c r="D140" s="26"/>
      <c r="E140" s="27"/>
      <c r="F140" s="26"/>
      <c r="G140" s="26"/>
      <c r="H140" s="26"/>
      <c r="I140" s="28">
        <f>SUM(I138:I139)</f>
        <v>0.44100000000000006</v>
      </c>
      <c r="J140" s="29"/>
      <c r="K140" s="29"/>
      <c r="L140" s="28"/>
      <c r="M140" s="31">
        <v>0</v>
      </c>
      <c r="N140" s="247"/>
      <c r="O140" s="248"/>
      <c r="P140" s="248"/>
      <c r="Q140" s="248"/>
      <c r="R140" s="248"/>
      <c r="S140" s="249"/>
    </row>
    <row r="141" spans="1:19" ht="13.5" x14ac:dyDescent="0.25">
      <c r="B141" s="38"/>
      <c r="C141" s="38"/>
      <c r="D141" s="39"/>
      <c r="E141" s="40"/>
      <c r="F141" s="39"/>
      <c r="G141" s="39"/>
      <c r="H141" s="39"/>
      <c r="I141" s="39"/>
      <c r="J141" s="39"/>
      <c r="K141" s="39"/>
      <c r="L141" s="39"/>
      <c r="M141" s="41"/>
      <c r="N141" s="42"/>
      <c r="O141" s="42"/>
      <c r="P141" s="42"/>
      <c r="Q141" s="42"/>
      <c r="R141" s="42"/>
      <c r="S141" s="42"/>
    </row>
    <row r="142" spans="1:19" ht="13.5" x14ac:dyDescent="0.25">
      <c r="B142" s="38"/>
      <c r="C142" s="38"/>
      <c r="D142" s="39"/>
      <c r="E142" s="40"/>
      <c r="F142" s="39"/>
      <c r="G142" s="39"/>
      <c r="H142" s="39"/>
      <c r="I142" s="39"/>
      <c r="J142" s="39"/>
      <c r="K142" s="39"/>
      <c r="L142" s="39"/>
      <c r="M142" s="41"/>
      <c r="N142" s="42"/>
      <c r="O142" s="42"/>
      <c r="P142" s="42"/>
      <c r="Q142" s="42"/>
      <c r="R142" s="42"/>
      <c r="S142" s="42"/>
    </row>
    <row r="143" spans="1:19" ht="13.5" x14ac:dyDescent="0.25">
      <c r="B143" s="38"/>
      <c r="C143" s="38"/>
      <c r="D143" s="73"/>
      <c r="E143" s="40"/>
      <c r="F143" s="73"/>
      <c r="G143" s="73"/>
      <c r="H143" s="73"/>
      <c r="I143" s="73"/>
      <c r="J143" s="73"/>
      <c r="K143" s="73"/>
      <c r="L143" s="73"/>
      <c r="M143" s="41"/>
      <c r="N143" s="42"/>
      <c r="O143" s="42"/>
      <c r="P143" s="42"/>
      <c r="Q143" s="42"/>
      <c r="R143" s="42"/>
      <c r="S143" s="42"/>
    </row>
    <row r="144" spans="1:19" ht="14.25" thickBot="1" x14ac:dyDescent="0.3">
      <c r="B144" s="38"/>
      <c r="C144" s="38"/>
      <c r="D144" s="39"/>
      <c r="E144" s="40"/>
      <c r="F144" s="39"/>
      <c r="G144" s="39"/>
      <c r="H144" s="39"/>
      <c r="I144" s="39"/>
      <c r="J144" s="39"/>
      <c r="K144" s="39"/>
      <c r="L144" s="39"/>
      <c r="M144" s="41"/>
      <c r="N144" s="42"/>
      <c r="O144" s="42"/>
      <c r="P144" s="42"/>
      <c r="Q144" s="42"/>
      <c r="R144" s="42"/>
      <c r="S144" s="42"/>
    </row>
    <row r="145" spans="1:19" ht="13.5" customHeight="1" thickBot="1" x14ac:dyDescent="0.25">
      <c r="A145" s="52" t="s">
        <v>72</v>
      </c>
      <c r="B145" s="252" t="str">
        <f>PLANILHA!C34</f>
        <v>LIMPEZA DO TERRENO</v>
      </c>
      <c r="C145" s="253"/>
      <c r="D145" s="253"/>
      <c r="E145" s="253"/>
      <c r="F145" s="253"/>
      <c r="G145" s="253"/>
      <c r="H145" s="253"/>
      <c r="I145" s="253"/>
      <c r="J145" s="253"/>
      <c r="K145" s="253"/>
      <c r="L145" s="253"/>
      <c r="M145" s="253"/>
      <c r="N145" s="253"/>
      <c r="O145" s="253"/>
      <c r="P145" s="253"/>
      <c r="Q145" s="253"/>
      <c r="R145" s="253"/>
      <c r="S145" s="254"/>
    </row>
    <row r="146" spans="1:19" ht="13.5" customHeight="1" thickBot="1" x14ac:dyDescent="0.25">
      <c r="A146" s="34" t="s">
        <v>73</v>
      </c>
      <c r="B146" s="225" t="str">
        <f>PLANILHA!C35</f>
        <v>Raspagem e limpeza do terreno (manual)</v>
      </c>
      <c r="C146" s="226"/>
      <c r="D146" s="226"/>
      <c r="E146" s="226"/>
      <c r="F146" s="226"/>
      <c r="G146" s="226"/>
      <c r="H146" s="226"/>
      <c r="I146" s="226"/>
      <c r="J146" s="226"/>
      <c r="K146" s="226"/>
      <c r="L146" s="226"/>
      <c r="M146" s="226"/>
      <c r="N146" s="226"/>
      <c r="O146" s="227"/>
      <c r="P146" s="228" t="s">
        <v>54</v>
      </c>
      <c r="Q146" s="229"/>
      <c r="R146" s="35">
        <f>I150-M150</f>
        <v>180</v>
      </c>
      <c r="S146" s="47"/>
    </row>
    <row r="147" spans="1:19" ht="13.5" x14ac:dyDescent="0.2">
      <c r="A147" s="230"/>
      <c r="B147" s="231"/>
      <c r="C147" s="232"/>
      <c r="D147" s="10" t="s">
        <v>136</v>
      </c>
      <c r="E147" s="10" t="s">
        <v>137</v>
      </c>
      <c r="F147" s="10" t="s">
        <v>138</v>
      </c>
      <c r="G147" s="10" t="s">
        <v>139</v>
      </c>
      <c r="H147" s="11" t="s">
        <v>140</v>
      </c>
      <c r="I147" s="236" t="s">
        <v>141</v>
      </c>
      <c r="J147" s="238" t="s">
        <v>142</v>
      </c>
      <c r="K147" s="239"/>
      <c r="L147" s="240"/>
      <c r="M147" s="236" t="s">
        <v>141</v>
      </c>
      <c r="N147" s="241" t="s">
        <v>149</v>
      </c>
      <c r="O147" s="242"/>
      <c r="P147" s="242"/>
      <c r="Q147" s="242"/>
      <c r="R147" s="242"/>
      <c r="S147" s="243"/>
    </row>
    <row r="148" spans="1:19" ht="13.5" x14ac:dyDescent="0.2">
      <c r="A148" s="233"/>
      <c r="B148" s="234"/>
      <c r="C148" s="235"/>
      <c r="D148" s="12" t="s">
        <v>182</v>
      </c>
      <c r="E148" s="12"/>
      <c r="F148" s="12"/>
      <c r="G148" s="12" t="s">
        <v>146</v>
      </c>
      <c r="H148" s="13"/>
      <c r="I148" s="237"/>
      <c r="J148" s="13" t="s">
        <v>147</v>
      </c>
      <c r="K148" s="13" t="s">
        <v>148</v>
      </c>
      <c r="L148" s="13" t="s">
        <v>140</v>
      </c>
      <c r="M148" s="237"/>
      <c r="N148" s="244"/>
      <c r="O148" s="245"/>
      <c r="P148" s="245"/>
      <c r="Q148" s="245"/>
      <c r="R148" s="245"/>
      <c r="S148" s="246"/>
    </row>
    <row r="149" spans="1:19" ht="13.5" x14ac:dyDescent="0.25">
      <c r="A149" s="19"/>
      <c r="B149" s="250"/>
      <c r="C149" s="251"/>
      <c r="D149" s="20">
        <v>180</v>
      </c>
      <c r="E149" s="21"/>
      <c r="F149" s="20"/>
      <c r="G149" s="20"/>
      <c r="H149" s="22"/>
      <c r="I149" s="22">
        <f>D149</f>
        <v>180</v>
      </c>
      <c r="J149" s="22"/>
      <c r="K149" s="22"/>
      <c r="L149" s="22"/>
      <c r="M149" s="23"/>
      <c r="N149" s="244"/>
      <c r="O149" s="245"/>
      <c r="P149" s="245"/>
      <c r="Q149" s="245"/>
      <c r="R149" s="245"/>
      <c r="S149" s="246"/>
    </row>
    <row r="150" spans="1:19" ht="14.25" thickBot="1" x14ac:dyDescent="0.3">
      <c r="A150" s="24"/>
      <c r="B150" s="25"/>
      <c r="C150" s="25"/>
      <c r="D150" s="26"/>
      <c r="E150" s="27"/>
      <c r="F150" s="26"/>
      <c r="G150" s="26"/>
      <c r="H150" s="26"/>
      <c r="I150" s="28">
        <f>SUM(I149)</f>
        <v>180</v>
      </c>
      <c r="J150" s="29"/>
      <c r="K150" s="29"/>
      <c r="L150" s="28"/>
      <c r="M150" s="31">
        <v>0</v>
      </c>
      <c r="N150" s="247"/>
      <c r="O150" s="248"/>
      <c r="P150" s="248"/>
      <c r="Q150" s="248"/>
      <c r="R150" s="248"/>
      <c r="S150" s="249"/>
    </row>
    <row r="151" spans="1:19" ht="14.25" thickBot="1" x14ac:dyDescent="0.3">
      <c r="B151" s="38"/>
      <c r="C151" s="38"/>
      <c r="D151" s="39"/>
      <c r="E151" s="40"/>
      <c r="F151" s="39"/>
      <c r="G151" s="39"/>
      <c r="H151" s="39"/>
      <c r="I151" s="39"/>
      <c r="J151" s="39"/>
      <c r="K151" s="39"/>
      <c r="L151" s="39"/>
      <c r="M151" s="41"/>
      <c r="N151" s="42"/>
      <c r="O151" s="42"/>
      <c r="P151" s="42"/>
      <c r="Q151" s="42"/>
      <c r="R151" s="42"/>
      <c r="S151" s="42"/>
    </row>
    <row r="152" spans="1:19" ht="13.5" customHeight="1" thickBot="1" x14ac:dyDescent="0.25">
      <c r="A152" s="52" t="s">
        <v>74</v>
      </c>
      <c r="B152" s="252" t="str">
        <f>PLANILHA!C37</f>
        <v>LOCAÇÃO</v>
      </c>
      <c r="C152" s="253"/>
      <c r="D152" s="253"/>
      <c r="E152" s="253"/>
      <c r="F152" s="253"/>
      <c r="G152" s="253"/>
      <c r="H152" s="253"/>
      <c r="I152" s="253"/>
      <c r="J152" s="253"/>
      <c r="K152" s="253"/>
      <c r="L152" s="253"/>
      <c r="M152" s="253"/>
      <c r="N152" s="253"/>
      <c r="O152" s="253"/>
      <c r="P152" s="253"/>
      <c r="Q152" s="253"/>
      <c r="R152" s="253"/>
      <c r="S152" s="254"/>
    </row>
    <row r="153" spans="1:19" ht="13.5" customHeight="1" thickBot="1" x14ac:dyDescent="0.25">
      <c r="A153" s="34" t="s">
        <v>75</v>
      </c>
      <c r="B153" s="225" t="str">
        <f>PLANILHA!C38</f>
        <v>Locação de obra com gabarito de madeira</v>
      </c>
      <c r="C153" s="226"/>
      <c r="D153" s="226"/>
      <c r="E153" s="226"/>
      <c r="F153" s="226"/>
      <c r="G153" s="226"/>
      <c r="H153" s="226"/>
      <c r="I153" s="226"/>
      <c r="J153" s="226"/>
      <c r="K153" s="226"/>
      <c r="L153" s="226"/>
      <c r="M153" s="226"/>
      <c r="N153" s="226"/>
      <c r="O153" s="227"/>
      <c r="P153" s="228" t="s">
        <v>54</v>
      </c>
      <c r="Q153" s="229"/>
      <c r="R153" s="35">
        <f>I157-M157</f>
        <v>180</v>
      </c>
      <c r="S153" s="47"/>
    </row>
    <row r="154" spans="1:19" ht="13.5" x14ac:dyDescent="0.2">
      <c r="A154" s="230"/>
      <c r="B154" s="231"/>
      <c r="C154" s="232"/>
      <c r="D154" s="10" t="s">
        <v>136</v>
      </c>
      <c r="E154" s="10" t="s">
        <v>137</v>
      </c>
      <c r="F154" s="10" t="s">
        <v>138</v>
      </c>
      <c r="G154" s="10" t="s">
        <v>139</v>
      </c>
      <c r="H154" s="11" t="s">
        <v>140</v>
      </c>
      <c r="I154" s="236" t="s">
        <v>141</v>
      </c>
      <c r="J154" s="238" t="s">
        <v>142</v>
      </c>
      <c r="K154" s="239"/>
      <c r="L154" s="240"/>
      <c r="M154" s="236" t="s">
        <v>141</v>
      </c>
      <c r="N154" s="241" t="s">
        <v>149</v>
      </c>
      <c r="O154" s="242"/>
      <c r="P154" s="242"/>
      <c r="Q154" s="242"/>
      <c r="R154" s="242"/>
      <c r="S154" s="243"/>
    </row>
    <row r="155" spans="1:19" ht="13.5" x14ac:dyDescent="0.2">
      <c r="A155" s="233"/>
      <c r="B155" s="234"/>
      <c r="C155" s="235"/>
      <c r="D155" s="12" t="s">
        <v>182</v>
      </c>
      <c r="E155" s="12"/>
      <c r="F155" s="12"/>
      <c r="G155" s="12" t="s">
        <v>146</v>
      </c>
      <c r="H155" s="13"/>
      <c r="I155" s="237"/>
      <c r="J155" s="13" t="s">
        <v>147</v>
      </c>
      <c r="K155" s="13" t="s">
        <v>148</v>
      </c>
      <c r="L155" s="13" t="s">
        <v>140</v>
      </c>
      <c r="M155" s="237"/>
      <c r="N155" s="244"/>
      <c r="O155" s="245"/>
      <c r="P155" s="245"/>
      <c r="Q155" s="245"/>
      <c r="R155" s="245"/>
      <c r="S155" s="246"/>
    </row>
    <row r="156" spans="1:19" ht="13.5" x14ac:dyDescent="0.25">
      <c r="A156" s="19"/>
      <c r="B156" s="250"/>
      <c r="C156" s="251"/>
      <c r="D156" s="20">
        <v>180</v>
      </c>
      <c r="E156" s="21"/>
      <c r="F156" s="20"/>
      <c r="G156" s="20"/>
      <c r="H156" s="22"/>
      <c r="I156" s="22">
        <f>D156</f>
        <v>180</v>
      </c>
      <c r="J156" s="22"/>
      <c r="K156" s="22"/>
      <c r="L156" s="22"/>
      <c r="M156" s="23"/>
      <c r="N156" s="244"/>
      <c r="O156" s="245"/>
      <c r="P156" s="245"/>
      <c r="Q156" s="245"/>
      <c r="R156" s="245"/>
      <c r="S156" s="246"/>
    </row>
    <row r="157" spans="1:19" ht="14.25" thickBot="1" x14ac:dyDescent="0.3">
      <c r="A157" s="24"/>
      <c r="B157" s="25"/>
      <c r="C157" s="25"/>
      <c r="D157" s="26"/>
      <c r="E157" s="27"/>
      <c r="F157" s="26"/>
      <c r="G157" s="26"/>
      <c r="H157" s="26"/>
      <c r="I157" s="28">
        <f>SUM(I156)</f>
        <v>180</v>
      </c>
      <c r="J157" s="29"/>
      <c r="K157" s="29"/>
      <c r="L157" s="28"/>
      <c r="M157" s="31">
        <v>0</v>
      </c>
      <c r="N157" s="247"/>
      <c r="O157" s="248"/>
      <c r="P157" s="248"/>
      <c r="Q157" s="248"/>
      <c r="R157" s="248"/>
      <c r="S157" s="249"/>
    </row>
    <row r="158" spans="1:19" ht="14.25" thickBot="1" x14ac:dyDescent="0.3">
      <c r="B158" s="38"/>
      <c r="C158" s="38"/>
      <c r="D158" s="73"/>
      <c r="E158" s="40"/>
      <c r="F158" s="73"/>
      <c r="G158" s="73"/>
      <c r="H158" s="73"/>
      <c r="I158" s="73"/>
      <c r="J158" s="73"/>
      <c r="K158" s="73"/>
      <c r="L158" s="73"/>
      <c r="M158" s="41"/>
      <c r="N158" s="42"/>
      <c r="O158" s="42"/>
      <c r="P158" s="42"/>
      <c r="Q158" s="42"/>
      <c r="R158" s="42"/>
      <c r="S158" s="42"/>
    </row>
    <row r="159" spans="1:19" ht="13.5" customHeight="1" thickBot="1" x14ac:dyDescent="0.25">
      <c r="A159" s="52" t="s">
        <v>2</v>
      </c>
      <c r="B159" s="252" t="str">
        <f>PLANILHA!C40</f>
        <v>INSTALAÇÃO CANTEIRO DE OBRAS</v>
      </c>
      <c r="C159" s="253"/>
      <c r="D159" s="253"/>
      <c r="E159" s="253"/>
      <c r="F159" s="253"/>
      <c r="G159" s="253"/>
      <c r="H159" s="253"/>
      <c r="I159" s="253"/>
      <c r="J159" s="253"/>
      <c r="K159" s="253"/>
      <c r="L159" s="253"/>
      <c r="M159" s="253"/>
      <c r="N159" s="253"/>
      <c r="O159" s="253"/>
      <c r="P159" s="253"/>
      <c r="Q159" s="253"/>
      <c r="R159" s="253"/>
      <c r="S159" s="254"/>
    </row>
    <row r="160" spans="1:19" ht="13.5" customHeight="1" thickBot="1" x14ac:dyDescent="0.25">
      <c r="A160" s="34" t="s">
        <v>71</v>
      </c>
      <c r="B160" s="225" t="str">
        <f>PLANILHA!C41</f>
        <v>Placa de obra nas dimensões de 2.0 x 4.0 m, padrão IOPES</v>
      </c>
      <c r="C160" s="226"/>
      <c r="D160" s="226"/>
      <c r="E160" s="226"/>
      <c r="F160" s="226"/>
      <c r="G160" s="226"/>
      <c r="H160" s="226"/>
      <c r="I160" s="226"/>
      <c r="J160" s="226"/>
      <c r="K160" s="226"/>
      <c r="L160" s="226"/>
      <c r="M160" s="226"/>
      <c r="N160" s="226"/>
      <c r="O160" s="227"/>
      <c r="P160" s="228" t="s">
        <v>54</v>
      </c>
      <c r="Q160" s="229"/>
      <c r="R160" s="35">
        <f>I164-M164</f>
        <v>8</v>
      </c>
      <c r="S160" s="47"/>
    </row>
    <row r="161" spans="1:19" ht="13.5" x14ac:dyDescent="0.2">
      <c r="A161" s="230"/>
      <c r="B161" s="231"/>
      <c r="C161" s="232"/>
      <c r="D161" s="10" t="s">
        <v>136</v>
      </c>
      <c r="E161" s="10" t="s">
        <v>137</v>
      </c>
      <c r="F161" s="10" t="s">
        <v>138</v>
      </c>
      <c r="G161" s="10" t="s">
        <v>139</v>
      </c>
      <c r="H161" s="55" t="s">
        <v>140</v>
      </c>
      <c r="I161" s="236" t="s">
        <v>141</v>
      </c>
      <c r="J161" s="238" t="s">
        <v>142</v>
      </c>
      <c r="K161" s="239"/>
      <c r="L161" s="240"/>
      <c r="M161" s="236" t="s">
        <v>141</v>
      </c>
      <c r="N161" s="241" t="s">
        <v>149</v>
      </c>
      <c r="O161" s="242"/>
      <c r="P161" s="242"/>
      <c r="Q161" s="242"/>
      <c r="R161" s="242"/>
      <c r="S161" s="243"/>
    </row>
    <row r="162" spans="1:19" ht="13.5" x14ac:dyDescent="0.2">
      <c r="A162" s="233"/>
      <c r="B162" s="234"/>
      <c r="C162" s="235"/>
      <c r="D162" s="12" t="s">
        <v>147</v>
      </c>
      <c r="E162" s="12" t="s">
        <v>144</v>
      </c>
      <c r="F162" s="12" t="s">
        <v>145</v>
      </c>
      <c r="G162" s="12" t="s">
        <v>146</v>
      </c>
      <c r="H162" s="13"/>
      <c r="I162" s="237"/>
      <c r="J162" s="13" t="s">
        <v>147</v>
      </c>
      <c r="K162" s="13" t="s">
        <v>148</v>
      </c>
      <c r="L162" s="13" t="s">
        <v>140</v>
      </c>
      <c r="M162" s="237"/>
      <c r="N162" s="244"/>
      <c r="O162" s="245"/>
      <c r="P162" s="245"/>
      <c r="Q162" s="245"/>
      <c r="R162" s="245"/>
      <c r="S162" s="246"/>
    </row>
    <row r="163" spans="1:19" ht="13.5" x14ac:dyDescent="0.25">
      <c r="A163" s="19"/>
      <c r="B163" s="250"/>
      <c r="C163" s="251"/>
      <c r="D163" s="20">
        <v>4</v>
      </c>
      <c r="E163" s="21">
        <v>2</v>
      </c>
      <c r="F163" s="20"/>
      <c r="G163" s="20"/>
      <c r="H163" s="22"/>
      <c r="I163" s="22">
        <f>D163*E163</f>
        <v>8</v>
      </c>
      <c r="J163" s="22"/>
      <c r="K163" s="22"/>
      <c r="L163" s="22"/>
      <c r="M163" s="23"/>
      <c r="N163" s="244"/>
      <c r="O163" s="245"/>
      <c r="P163" s="245"/>
      <c r="Q163" s="245"/>
      <c r="R163" s="245"/>
      <c r="S163" s="246"/>
    </row>
    <row r="164" spans="1:19" ht="14.25" thickBot="1" x14ac:dyDescent="0.3">
      <c r="A164" s="24"/>
      <c r="B164" s="25"/>
      <c r="C164" s="25"/>
      <c r="D164" s="75"/>
      <c r="E164" s="27"/>
      <c r="F164" s="75"/>
      <c r="G164" s="75"/>
      <c r="H164" s="75"/>
      <c r="I164" s="28">
        <f>SUM(I163)</f>
        <v>8</v>
      </c>
      <c r="J164" s="29"/>
      <c r="K164" s="29"/>
      <c r="L164" s="28"/>
      <c r="M164" s="31">
        <v>0</v>
      </c>
      <c r="N164" s="247"/>
      <c r="O164" s="248"/>
      <c r="P164" s="248"/>
      <c r="Q164" s="248"/>
      <c r="R164" s="248"/>
      <c r="S164" s="249"/>
    </row>
    <row r="165" spans="1:19" ht="14.25" thickBot="1" x14ac:dyDescent="0.3">
      <c r="B165" s="38"/>
      <c r="C165" s="38"/>
      <c r="D165" s="73"/>
      <c r="E165" s="40"/>
      <c r="F165" s="73"/>
      <c r="G165" s="73"/>
      <c r="H165" s="73"/>
      <c r="I165" s="73"/>
      <c r="J165" s="73"/>
      <c r="K165" s="73"/>
      <c r="L165" s="73"/>
      <c r="M165" s="41"/>
      <c r="N165" s="42"/>
      <c r="O165" s="42"/>
      <c r="P165" s="42"/>
      <c r="Q165" s="42"/>
      <c r="R165" s="42"/>
      <c r="S165" s="42"/>
    </row>
    <row r="166" spans="1:19" ht="13.5" customHeight="1" thickBot="1" x14ac:dyDescent="0.25">
      <c r="A166" s="34" t="s">
        <v>464</v>
      </c>
      <c r="B166" s="225" t="str">
        <f>PLANILHA!C42</f>
        <v>Tapume de chapa de madeira compensada, E= 6mm, com pintura a cal reaproveitamento 2x</v>
      </c>
      <c r="C166" s="226"/>
      <c r="D166" s="226"/>
      <c r="E166" s="226"/>
      <c r="F166" s="226"/>
      <c r="G166" s="226"/>
      <c r="H166" s="226"/>
      <c r="I166" s="226"/>
      <c r="J166" s="226"/>
      <c r="K166" s="226"/>
      <c r="L166" s="226"/>
      <c r="M166" s="226"/>
      <c r="N166" s="226"/>
      <c r="O166" s="227"/>
      <c r="P166" s="228" t="s">
        <v>54</v>
      </c>
      <c r="Q166" s="229"/>
      <c r="R166" s="35">
        <f>I170-M170</f>
        <v>66</v>
      </c>
      <c r="S166" s="47"/>
    </row>
    <row r="167" spans="1:19" ht="13.5" x14ac:dyDescent="0.2">
      <c r="A167" s="230"/>
      <c r="B167" s="231"/>
      <c r="C167" s="232"/>
      <c r="D167" s="10" t="s">
        <v>136</v>
      </c>
      <c r="E167" s="10" t="s">
        <v>137</v>
      </c>
      <c r="F167" s="10" t="s">
        <v>138</v>
      </c>
      <c r="G167" s="10" t="s">
        <v>139</v>
      </c>
      <c r="H167" s="55" t="s">
        <v>140</v>
      </c>
      <c r="I167" s="236" t="s">
        <v>141</v>
      </c>
      <c r="J167" s="238" t="s">
        <v>142</v>
      </c>
      <c r="K167" s="239"/>
      <c r="L167" s="240"/>
      <c r="M167" s="236" t="s">
        <v>141</v>
      </c>
      <c r="N167" s="241" t="s">
        <v>149</v>
      </c>
      <c r="O167" s="242"/>
      <c r="P167" s="242"/>
      <c r="Q167" s="242"/>
      <c r="R167" s="242"/>
      <c r="S167" s="243"/>
    </row>
    <row r="168" spans="1:19" ht="13.5" x14ac:dyDescent="0.2">
      <c r="A168" s="233"/>
      <c r="B168" s="234"/>
      <c r="C168" s="235"/>
      <c r="D168" s="12" t="s">
        <v>147</v>
      </c>
      <c r="E168" s="12" t="s">
        <v>144</v>
      </c>
      <c r="F168" s="12" t="s">
        <v>145</v>
      </c>
      <c r="G168" s="12" t="s">
        <v>146</v>
      </c>
      <c r="H168" s="13"/>
      <c r="I168" s="237"/>
      <c r="J168" s="13" t="s">
        <v>147</v>
      </c>
      <c r="K168" s="13" t="s">
        <v>148</v>
      </c>
      <c r="L168" s="13" t="s">
        <v>140</v>
      </c>
      <c r="M168" s="237"/>
      <c r="N168" s="244"/>
      <c r="O168" s="245"/>
      <c r="P168" s="245"/>
      <c r="Q168" s="245"/>
      <c r="R168" s="245"/>
      <c r="S168" s="246"/>
    </row>
    <row r="169" spans="1:19" ht="13.5" x14ac:dyDescent="0.25">
      <c r="A169" s="19"/>
      <c r="B169" s="250" t="s">
        <v>538</v>
      </c>
      <c r="C169" s="251"/>
      <c r="D169" s="20">
        <v>30</v>
      </c>
      <c r="E169" s="21"/>
      <c r="F169" s="20">
        <v>2.2000000000000002</v>
      </c>
      <c r="G169" s="20"/>
      <c r="H169" s="22"/>
      <c r="I169" s="22">
        <f>D169*F169</f>
        <v>66</v>
      </c>
      <c r="J169" s="22"/>
      <c r="K169" s="22"/>
      <c r="L169" s="22"/>
      <c r="M169" s="23"/>
      <c r="N169" s="244"/>
      <c r="O169" s="245"/>
      <c r="P169" s="245"/>
      <c r="Q169" s="245"/>
      <c r="R169" s="245"/>
      <c r="S169" s="246"/>
    </row>
    <row r="170" spans="1:19" ht="14.25" thickBot="1" x14ac:dyDescent="0.3">
      <c r="A170" s="24"/>
      <c r="B170" s="25"/>
      <c r="C170" s="25"/>
      <c r="D170" s="75"/>
      <c r="E170" s="27"/>
      <c r="F170" s="75"/>
      <c r="G170" s="75"/>
      <c r="H170" s="75"/>
      <c r="I170" s="28">
        <f>SUM(I169)</f>
        <v>66</v>
      </c>
      <c r="J170" s="29"/>
      <c r="K170" s="29"/>
      <c r="L170" s="28"/>
      <c r="M170" s="31">
        <v>0</v>
      </c>
      <c r="N170" s="247"/>
      <c r="O170" s="248"/>
      <c r="P170" s="248"/>
      <c r="Q170" s="248"/>
      <c r="R170" s="248"/>
      <c r="S170" s="249"/>
    </row>
    <row r="171" spans="1:19" ht="14.25" thickBot="1" x14ac:dyDescent="0.3">
      <c r="B171" s="38"/>
      <c r="C171" s="38"/>
      <c r="D171" s="73"/>
      <c r="E171" s="40"/>
      <c r="F171" s="73"/>
      <c r="G171" s="73"/>
      <c r="H171" s="73"/>
      <c r="I171" s="73"/>
      <c r="J171" s="73"/>
      <c r="K171" s="73"/>
      <c r="L171" s="73"/>
      <c r="M171" s="41"/>
      <c r="N171" s="42"/>
      <c r="O171" s="42"/>
      <c r="P171" s="42"/>
      <c r="Q171" s="42"/>
      <c r="R171" s="42"/>
      <c r="S171" s="42"/>
    </row>
    <row r="172" spans="1:19" ht="13.5" customHeight="1" thickBot="1" x14ac:dyDescent="0.25">
      <c r="A172" s="34" t="s">
        <v>465</v>
      </c>
      <c r="B172" s="225" t="str">
        <f>PLANILHA!C43</f>
        <v>Barracão para almoxarifado área de 10.90m2, de chapa de compensado de 12mm e pontalete 8x8cm, piso cimentado e cobertura de telhas de fibrocimento de 6mm, incl. ponto de luz, conf. projeto (1 utilização)</v>
      </c>
      <c r="C172" s="226"/>
      <c r="D172" s="226"/>
      <c r="E172" s="226"/>
      <c r="F172" s="226"/>
      <c r="G172" s="226"/>
      <c r="H172" s="226"/>
      <c r="I172" s="226"/>
      <c r="J172" s="226"/>
      <c r="K172" s="226"/>
      <c r="L172" s="226"/>
      <c r="M172" s="226"/>
      <c r="N172" s="226"/>
      <c r="O172" s="227"/>
      <c r="P172" s="228" t="s">
        <v>466</v>
      </c>
      <c r="Q172" s="229"/>
      <c r="R172" s="35">
        <f>I176-M176</f>
        <v>10.9</v>
      </c>
      <c r="S172" s="47"/>
    </row>
    <row r="173" spans="1:19" ht="13.5" x14ac:dyDescent="0.2">
      <c r="A173" s="230"/>
      <c r="B173" s="231"/>
      <c r="C173" s="232"/>
      <c r="D173" s="10" t="s">
        <v>136</v>
      </c>
      <c r="E173" s="10" t="s">
        <v>137</v>
      </c>
      <c r="F173" s="10" t="s">
        <v>138</v>
      </c>
      <c r="G173" s="10" t="s">
        <v>139</v>
      </c>
      <c r="H173" s="55" t="s">
        <v>140</v>
      </c>
      <c r="I173" s="236" t="s">
        <v>141</v>
      </c>
      <c r="J173" s="238" t="s">
        <v>142</v>
      </c>
      <c r="K173" s="239"/>
      <c r="L173" s="240"/>
      <c r="M173" s="236" t="s">
        <v>141</v>
      </c>
      <c r="N173" s="241" t="s">
        <v>149</v>
      </c>
      <c r="O173" s="242"/>
      <c r="P173" s="242"/>
      <c r="Q173" s="242"/>
      <c r="R173" s="242"/>
      <c r="S173" s="243"/>
    </row>
    <row r="174" spans="1:19" ht="13.5" x14ac:dyDescent="0.2">
      <c r="A174" s="233"/>
      <c r="B174" s="234"/>
      <c r="C174" s="235"/>
      <c r="D174" s="12" t="s">
        <v>147</v>
      </c>
      <c r="E174" s="12" t="s">
        <v>144</v>
      </c>
      <c r="F174" s="12" t="s">
        <v>145</v>
      </c>
      <c r="G174" s="12" t="s">
        <v>146</v>
      </c>
      <c r="H174" s="13"/>
      <c r="I174" s="237"/>
      <c r="J174" s="13" t="s">
        <v>147</v>
      </c>
      <c r="K174" s="13" t="s">
        <v>148</v>
      </c>
      <c r="L174" s="13" t="s">
        <v>140</v>
      </c>
      <c r="M174" s="237"/>
      <c r="N174" s="244"/>
      <c r="O174" s="245"/>
      <c r="P174" s="245"/>
      <c r="Q174" s="245"/>
      <c r="R174" s="245"/>
      <c r="S174" s="246"/>
    </row>
    <row r="175" spans="1:19" ht="13.5" x14ac:dyDescent="0.25">
      <c r="A175" s="19"/>
      <c r="B175" s="250"/>
      <c r="C175" s="251"/>
      <c r="D175" s="20"/>
      <c r="E175" s="21"/>
      <c r="F175" s="20"/>
      <c r="G175" s="20"/>
      <c r="H175" s="22"/>
      <c r="I175" s="22">
        <v>10.9</v>
      </c>
      <c r="J175" s="22"/>
      <c r="K175" s="22"/>
      <c r="L175" s="22"/>
      <c r="M175" s="23"/>
      <c r="N175" s="244"/>
      <c r="O175" s="245"/>
      <c r="P175" s="245"/>
      <c r="Q175" s="245"/>
      <c r="R175" s="245"/>
      <c r="S175" s="246"/>
    </row>
    <row r="176" spans="1:19" ht="14.25" thickBot="1" x14ac:dyDescent="0.3">
      <c r="A176" s="24"/>
      <c r="B176" s="25"/>
      <c r="C176" s="25"/>
      <c r="D176" s="75"/>
      <c r="E176" s="27"/>
      <c r="F176" s="75"/>
      <c r="G176" s="75"/>
      <c r="H176" s="75"/>
      <c r="I176" s="28">
        <f>SUM(I175)</f>
        <v>10.9</v>
      </c>
      <c r="J176" s="29"/>
      <c r="K176" s="29"/>
      <c r="L176" s="28"/>
      <c r="M176" s="31">
        <v>0</v>
      </c>
      <c r="N176" s="247"/>
      <c r="O176" s="248"/>
      <c r="P176" s="248"/>
      <c r="Q176" s="248"/>
      <c r="R176" s="248"/>
      <c r="S176" s="249"/>
    </row>
    <row r="177" spans="1:19" ht="13.5" x14ac:dyDescent="0.25">
      <c r="B177" s="38"/>
      <c r="C177" s="38"/>
      <c r="D177" s="73"/>
      <c r="E177" s="40"/>
      <c r="F177" s="73"/>
      <c r="G177" s="73"/>
      <c r="H177" s="73"/>
      <c r="I177" s="73"/>
      <c r="J177" s="73"/>
      <c r="K177" s="73"/>
      <c r="L177" s="73"/>
      <c r="M177" s="41"/>
      <c r="N177" s="42"/>
      <c r="O177" s="42"/>
      <c r="P177" s="42"/>
      <c r="Q177" s="42"/>
      <c r="R177" s="42"/>
      <c r="S177" s="42"/>
    </row>
    <row r="178" spans="1:19" ht="13.5" x14ac:dyDescent="0.25">
      <c r="B178" s="38"/>
      <c r="C178" s="38"/>
      <c r="D178" s="73"/>
      <c r="E178" s="40"/>
      <c r="F178" s="73"/>
      <c r="G178" s="73"/>
      <c r="H178" s="73"/>
      <c r="I178" s="73"/>
      <c r="J178" s="73"/>
      <c r="K178" s="73"/>
      <c r="L178" s="73"/>
      <c r="M178" s="41"/>
      <c r="N178" s="42"/>
      <c r="O178" s="42"/>
      <c r="P178" s="42"/>
      <c r="Q178" s="42"/>
      <c r="R178" s="42"/>
      <c r="S178" s="42"/>
    </row>
    <row r="179" spans="1:19" ht="13.5" x14ac:dyDescent="0.25">
      <c r="B179" s="38"/>
      <c r="C179" s="38"/>
      <c r="D179" s="73"/>
      <c r="E179" s="40"/>
      <c r="F179" s="73"/>
      <c r="G179" s="73"/>
      <c r="H179" s="73"/>
      <c r="I179" s="73"/>
      <c r="J179" s="73"/>
      <c r="K179" s="73"/>
      <c r="L179" s="73"/>
      <c r="M179" s="41"/>
      <c r="N179" s="42"/>
      <c r="O179" s="42"/>
      <c r="P179" s="42"/>
      <c r="Q179" s="42"/>
      <c r="R179" s="42"/>
      <c r="S179" s="42"/>
    </row>
    <row r="180" spans="1:19" ht="14.25" thickBot="1" x14ac:dyDescent="0.3">
      <c r="B180" s="38"/>
      <c r="C180" s="38"/>
      <c r="D180" s="73"/>
      <c r="E180" s="40"/>
      <c r="F180" s="73"/>
      <c r="G180" s="73"/>
      <c r="H180" s="73"/>
      <c r="I180" s="73"/>
      <c r="J180" s="73"/>
      <c r="K180" s="73"/>
      <c r="L180" s="73"/>
      <c r="M180" s="41"/>
      <c r="N180" s="42"/>
      <c r="O180" s="42"/>
      <c r="P180" s="42"/>
      <c r="Q180" s="42"/>
      <c r="R180" s="42"/>
      <c r="S180" s="42"/>
    </row>
    <row r="181" spans="1:19" ht="13.5" customHeight="1" thickBot="1" x14ac:dyDescent="0.25">
      <c r="A181" s="52" t="s">
        <v>60</v>
      </c>
      <c r="B181" s="252" t="s">
        <v>196</v>
      </c>
      <c r="C181" s="253"/>
      <c r="D181" s="253"/>
      <c r="E181" s="253"/>
      <c r="F181" s="253"/>
      <c r="G181" s="253"/>
      <c r="H181" s="253"/>
      <c r="I181" s="253"/>
      <c r="J181" s="253"/>
      <c r="K181" s="253"/>
      <c r="L181" s="253"/>
      <c r="M181" s="253"/>
      <c r="N181" s="253"/>
      <c r="O181" s="253"/>
      <c r="P181" s="253"/>
      <c r="Q181" s="253"/>
      <c r="R181" s="253"/>
      <c r="S181" s="254"/>
    </row>
    <row r="182" spans="1:19" ht="13.5" customHeight="1" thickBot="1" x14ac:dyDescent="0.25">
      <c r="A182" s="53" t="s">
        <v>3</v>
      </c>
      <c r="B182" s="225" t="s">
        <v>195</v>
      </c>
      <c r="C182" s="226"/>
      <c r="D182" s="226"/>
      <c r="E182" s="226"/>
      <c r="F182" s="226"/>
      <c r="G182" s="226"/>
      <c r="H182" s="226"/>
      <c r="I182" s="226"/>
      <c r="J182" s="226"/>
      <c r="K182" s="226"/>
      <c r="L182" s="226"/>
      <c r="M182" s="226"/>
      <c r="N182" s="226"/>
      <c r="O182" s="227"/>
      <c r="P182" s="228" t="s">
        <v>81</v>
      </c>
      <c r="Q182" s="229"/>
      <c r="R182" s="35">
        <f>I187-M187</f>
        <v>30.581600000000002</v>
      </c>
      <c r="S182" s="36"/>
    </row>
    <row r="183" spans="1:19" ht="13.5" x14ac:dyDescent="0.2">
      <c r="A183" s="230"/>
      <c r="B183" s="231"/>
      <c r="C183" s="232"/>
      <c r="D183" s="10" t="s">
        <v>136</v>
      </c>
      <c r="E183" s="10" t="s">
        <v>137</v>
      </c>
      <c r="F183" s="10" t="s">
        <v>138</v>
      </c>
      <c r="G183" s="10" t="s">
        <v>139</v>
      </c>
      <c r="H183" s="11" t="s">
        <v>140</v>
      </c>
      <c r="I183" s="236" t="s">
        <v>141</v>
      </c>
      <c r="J183" s="238" t="s">
        <v>142</v>
      </c>
      <c r="K183" s="239"/>
      <c r="L183" s="240"/>
      <c r="M183" s="236" t="s">
        <v>141</v>
      </c>
      <c r="N183" s="241" t="s">
        <v>149</v>
      </c>
      <c r="O183" s="242"/>
      <c r="P183" s="242"/>
      <c r="Q183" s="242"/>
      <c r="R183" s="242"/>
      <c r="S183" s="243"/>
    </row>
    <row r="184" spans="1:19" ht="13.5" x14ac:dyDescent="0.2">
      <c r="A184" s="233"/>
      <c r="B184" s="234"/>
      <c r="C184" s="235"/>
      <c r="D184" s="12" t="s">
        <v>147</v>
      </c>
      <c r="E184" s="12" t="s">
        <v>144</v>
      </c>
      <c r="F184" s="12" t="s">
        <v>145</v>
      </c>
      <c r="G184" s="12" t="s">
        <v>146</v>
      </c>
      <c r="H184" s="13"/>
      <c r="I184" s="237"/>
      <c r="J184" s="13" t="s">
        <v>147</v>
      </c>
      <c r="K184" s="13" t="s">
        <v>148</v>
      </c>
      <c r="L184" s="13" t="s">
        <v>140</v>
      </c>
      <c r="M184" s="237"/>
      <c r="N184" s="244"/>
      <c r="O184" s="245"/>
      <c r="P184" s="245"/>
      <c r="Q184" s="245"/>
      <c r="R184" s="245"/>
      <c r="S184" s="246"/>
    </row>
    <row r="185" spans="1:19" ht="13.5" x14ac:dyDescent="0.25">
      <c r="A185" s="19"/>
      <c r="B185" s="250" t="s">
        <v>197</v>
      </c>
      <c r="C185" s="251"/>
      <c r="D185" s="20">
        <v>0.8</v>
      </c>
      <c r="E185" s="21">
        <v>0.8</v>
      </c>
      <c r="F185" s="20">
        <v>0.5</v>
      </c>
      <c r="G185" s="20"/>
      <c r="H185" s="22">
        <v>28</v>
      </c>
      <c r="I185" s="22">
        <f>H185*F185*E185*D185</f>
        <v>8.9600000000000009</v>
      </c>
      <c r="J185" s="22"/>
      <c r="K185" s="22"/>
      <c r="L185" s="22"/>
      <c r="M185" s="23"/>
      <c r="N185" s="244"/>
      <c r="O185" s="245"/>
      <c r="P185" s="245"/>
      <c r="Q185" s="245"/>
      <c r="R185" s="245"/>
      <c r="S185" s="246"/>
    </row>
    <row r="186" spans="1:19" ht="13.5" x14ac:dyDescent="0.25">
      <c r="A186" s="19"/>
      <c r="B186" s="250" t="s">
        <v>198</v>
      </c>
      <c r="C186" s="251"/>
      <c r="D186" s="20">
        <v>90.09</v>
      </c>
      <c r="E186" s="21">
        <v>0.4</v>
      </c>
      <c r="F186" s="20">
        <v>0.6</v>
      </c>
      <c r="G186" s="20"/>
      <c r="H186" s="22">
        <v>1</v>
      </c>
      <c r="I186" s="22">
        <f>H186*F186*E186*D186</f>
        <v>21.621600000000001</v>
      </c>
      <c r="J186" s="22"/>
      <c r="K186" s="22"/>
      <c r="L186" s="22"/>
      <c r="M186" s="23"/>
      <c r="N186" s="244"/>
      <c r="O186" s="245"/>
      <c r="P186" s="245"/>
      <c r="Q186" s="245"/>
      <c r="R186" s="245"/>
      <c r="S186" s="246"/>
    </row>
    <row r="187" spans="1:19" ht="14.25" thickBot="1" x14ac:dyDescent="0.3">
      <c r="A187" s="24"/>
      <c r="B187" s="25"/>
      <c r="C187" s="25"/>
      <c r="D187" s="26"/>
      <c r="E187" s="27"/>
      <c r="F187" s="26"/>
      <c r="G187" s="26"/>
      <c r="H187" s="26"/>
      <c r="I187" s="28">
        <f>SUM(I185:I186)</f>
        <v>30.581600000000002</v>
      </c>
      <c r="J187" s="29"/>
      <c r="K187" s="29"/>
      <c r="L187" s="28"/>
      <c r="M187" s="31">
        <v>0</v>
      </c>
      <c r="N187" s="247"/>
      <c r="O187" s="248"/>
      <c r="P187" s="248"/>
      <c r="Q187" s="248"/>
      <c r="R187" s="248"/>
      <c r="S187" s="249"/>
    </row>
    <row r="188" spans="1:19" ht="14.25" thickBot="1" x14ac:dyDescent="0.3">
      <c r="B188" s="38"/>
      <c r="C188" s="38"/>
      <c r="D188" s="39"/>
      <c r="E188" s="40"/>
      <c r="F188" s="39"/>
      <c r="G188" s="39"/>
      <c r="H188" s="39"/>
      <c r="I188" s="39"/>
      <c r="J188" s="39"/>
      <c r="K188" s="39"/>
      <c r="L188" s="39"/>
      <c r="M188" s="41"/>
      <c r="N188" s="42"/>
      <c r="O188" s="42"/>
      <c r="P188" s="42"/>
      <c r="Q188" s="42"/>
      <c r="R188" s="42"/>
      <c r="S188" s="42"/>
    </row>
    <row r="189" spans="1:19" ht="13.5" customHeight="1" thickBot="1" x14ac:dyDescent="0.25">
      <c r="A189" s="34" t="s">
        <v>209</v>
      </c>
      <c r="B189" s="225" t="s">
        <v>86</v>
      </c>
      <c r="C189" s="226"/>
      <c r="D189" s="226"/>
      <c r="E189" s="226"/>
      <c r="F189" s="226"/>
      <c r="G189" s="226"/>
      <c r="H189" s="226"/>
      <c r="I189" s="226"/>
      <c r="J189" s="226"/>
      <c r="K189" s="226"/>
      <c r="L189" s="226"/>
      <c r="M189" s="226"/>
      <c r="N189" s="226"/>
      <c r="O189" s="227"/>
      <c r="P189" s="228" t="s">
        <v>81</v>
      </c>
      <c r="Q189" s="229"/>
      <c r="R189" s="35">
        <f>I193-M193</f>
        <v>60.437000000000005</v>
      </c>
      <c r="S189" s="36"/>
    </row>
    <row r="190" spans="1:19" ht="13.5" x14ac:dyDescent="0.2">
      <c r="A190" s="230"/>
      <c r="B190" s="231"/>
      <c r="C190" s="232"/>
      <c r="D190" s="10" t="s">
        <v>136</v>
      </c>
      <c r="E190" s="10" t="s">
        <v>137</v>
      </c>
      <c r="F190" s="10" t="s">
        <v>138</v>
      </c>
      <c r="G190" s="10" t="s">
        <v>139</v>
      </c>
      <c r="H190" s="11" t="s">
        <v>140</v>
      </c>
      <c r="I190" s="236" t="s">
        <v>141</v>
      </c>
      <c r="J190" s="238" t="s">
        <v>142</v>
      </c>
      <c r="K190" s="239"/>
      <c r="L190" s="240"/>
      <c r="M190" s="236" t="s">
        <v>141</v>
      </c>
      <c r="N190" s="241" t="s">
        <v>149</v>
      </c>
      <c r="O190" s="242"/>
      <c r="P190" s="242"/>
      <c r="Q190" s="242"/>
      <c r="R190" s="242"/>
      <c r="S190" s="243"/>
    </row>
    <row r="191" spans="1:19" ht="13.5" x14ac:dyDescent="0.2">
      <c r="A191" s="233"/>
      <c r="B191" s="234"/>
      <c r="C191" s="235"/>
      <c r="D191" s="12" t="s">
        <v>199</v>
      </c>
      <c r="E191" s="12"/>
      <c r="F191" s="12" t="s">
        <v>145</v>
      </c>
      <c r="G191" s="12" t="s">
        <v>146</v>
      </c>
      <c r="H191" s="13"/>
      <c r="I191" s="237"/>
      <c r="J191" s="13" t="s">
        <v>147</v>
      </c>
      <c r="K191" s="13" t="s">
        <v>148</v>
      </c>
      <c r="L191" s="13" t="s">
        <v>140</v>
      </c>
      <c r="M191" s="237"/>
      <c r="N191" s="244"/>
      <c r="O191" s="245"/>
      <c r="P191" s="245"/>
      <c r="Q191" s="245"/>
      <c r="R191" s="245"/>
      <c r="S191" s="246"/>
    </row>
    <row r="192" spans="1:19" ht="13.5" x14ac:dyDescent="0.25">
      <c r="A192" s="48"/>
      <c r="B192" s="250" t="s">
        <v>233</v>
      </c>
      <c r="C192" s="251"/>
      <c r="D192" s="20">
        <v>92.98</v>
      </c>
      <c r="E192" s="21"/>
      <c r="F192" s="20">
        <v>0.5</v>
      </c>
      <c r="G192" s="20">
        <v>1.3</v>
      </c>
      <c r="H192" s="54"/>
      <c r="I192" s="22">
        <f>D192*F192*G192</f>
        <v>60.437000000000005</v>
      </c>
      <c r="J192" s="22"/>
      <c r="K192" s="22"/>
      <c r="L192" s="22"/>
      <c r="M192" s="23"/>
      <c r="N192" s="244"/>
      <c r="O192" s="245"/>
      <c r="P192" s="245"/>
      <c r="Q192" s="245"/>
      <c r="R192" s="245"/>
      <c r="S192" s="246"/>
    </row>
    <row r="193" spans="1:19" ht="14.25" thickBot="1" x14ac:dyDescent="0.3">
      <c r="A193" s="24"/>
      <c r="B193" s="25"/>
      <c r="C193" s="25"/>
      <c r="D193" s="26"/>
      <c r="E193" s="27"/>
      <c r="F193" s="26"/>
      <c r="G193" s="26"/>
      <c r="H193" s="26"/>
      <c r="I193" s="28">
        <f>SUM(I192)</f>
        <v>60.437000000000005</v>
      </c>
      <c r="J193" s="29"/>
      <c r="K193" s="29"/>
      <c r="L193" s="28"/>
      <c r="M193" s="31">
        <v>0</v>
      </c>
      <c r="N193" s="247"/>
      <c r="O193" s="248"/>
      <c r="P193" s="248"/>
      <c r="Q193" s="248"/>
      <c r="R193" s="248"/>
      <c r="S193" s="249"/>
    </row>
    <row r="194" spans="1:19" ht="14.25" thickBot="1" x14ac:dyDescent="0.3">
      <c r="B194" s="38"/>
      <c r="C194" s="38"/>
      <c r="D194" s="39"/>
      <c r="E194" s="40"/>
      <c r="F194" s="39"/>
      <c r="G194" s="39"/>
      <c r="H194" s="39"/>
      <c r="I194" s="39"/>
      <c r="J194" s="39"/>
      <c r="K194" s="39"/>
      <c r="L194" s="39"/>
      <c r="M194" s="41"/>
      <c r="N194" s="42"/>
      <c r="O194" s="42"/>
      <c r="P194" s="42"/>
      <c r="Q194" s="42"/>
      <c r="R194" s="42"/>
      <c r="S194" s="42"/>
    </row>
    <row r="195" spans="1:19" ht="13.5" customHeight="1" thickBot="1" x14ac:dyDescent="0.25">
      <c r="A195" s="34" t="s">
        <v>327</v>
      </c>
      <c r="B195" s="225" t="str">
        <f>PLANILHA!C48</f>
        <v>Apiloamento do fundo de vala com maço de 30 a 60kg</v>
      </c>
      <c r="C195" s="226"/>
      <c r="D195" s="226"/>
      <c r="E195" s="226"/>
      <c r="F195" s="226"/>
      <c r="G195" s="226"/>
      <c r="H195" s="226"/>
      <c r="I195" s="226"/>
      <c r="J195" s="226"/>
      <c r="K195" s="226"/>
      <c r="L195" s="226"/>
      <c r="M195" s="226"/>
      <c r="N195" s="226"/>
      <c r="O195" s="227"/>
      <c r="P195" s="228" t="s">
        <v>54</v>
      </c>
      <c r="Q195" s="229"/>
      <c r="R195" s="35">
        <f>I200-M200</f>
        <v>53.956000000000003</v>
      </c>
      <c r="S195" s="36"/>
    </row>
    <row r="196" spans="1:19" ht="13.5" x14ac:dyDescent="0.2">
      <c r="A196" s="230"/>
      <c r="B196" s="231"/>
      <c r="C196" s="232"/>
      <c r="D196" s="10" t="s">
        <v>136</v>
      </c>
      <c r="E196" s="10" t="s">
        <v>137</v>
      </c>
      <c r="F196" s="10" t="s">
        <v>138</v>
      </c>
      <c r="G196" s="10" t="s">
        <v>139</v>
      </c>
      <c r="H196" s="11" t="s">
        <v>140</v>
      </c>
      <c r="I196" s="236" t="s">
        <v>141</v>
      </c>
      <c r="J196" s="238" t="s">
        <v>142</v>
      </c>
      <c r="K196" s="239"/>
      <c r="L196" s="240"/>
      <c r="M196" s="236" t="s">
        <v>141</v>
      </c>
      <c r="N196" s="241" t="s">
        <v>149</v>
      </c>
      <c r="O196" s="242"/>
      <c r="P196" s="242"/>
      <c r="Q196" s="242"/>
      <c r="R196" s="242"/>
      <c r="S196" s="243"/>
    </row>
    <row r="197" spans="1:19" ht="13.5" x14ac:dyDescent="0.2">
      <c r="A197" s="233"/>
      <c r="B197" s="234"/>
      <c r="C197" s="235"/>
      <c r="D197" s="12" t="s">
        <v>147</v>
      </c>
      <c r="E197" s="12" t="s">
        <v>144</v>
      </c>
      <c r="F197" s="12" t="s">
        <v>145</v>
      </c>
      <c r="G197" s="12" t="s">
        <v>146</v>
      </c>
      <c r="H197" s="13"/>
      <c r="I197" s="237"/>
      <c r="J197" s="13" t="s">
        <v>147</v>
      </c>
      <c r="K197" s="13" t="s">
        <v>148</v>
      </c>
      <c r="L197" s="13" t="s">
        <v>140</v>
      </c>
      <c r="M197" s="237"/>
      <c r="N197" s="244"/>
      <c r="O197" s="245"/>
      <c r="P197" s="245"/>
      <c r="Q197" s="245"/>
      <c r="R197" s="245"/>
      <c r="S197" s="246"/>
    </row>
    <row r="198" spans="1:19" ht="13.5" x14ac:dyDescent="0.25">
      <c r="A198" s="19"/>
      <c r="B198" s="250" t="s">
        <v>197</v>
      </c>
      <c r="C198" s="251"/>
      <c r="D198" s="20">
        <v>0.8</v>
      </c>
      <c r="E198" s="21">
        <v>0.8</v>
      </c>
      <c r="F198" s="20"/>
      <c r="G198" s="20"/>
      <c r="H198" s="22">
        <v>28</v>
      </c>
      <c r="I198" s="22">
        <f t="shared" ref="I198:I199" si="5">D198*E198*H198</f>
        <v>17.920000000000002</v>
      </c>
      <c r="J198" s="22"/>
      <c r="K198" s="22"/>
      <c r="L198" s="22"/>
      <c r="M198" s="23"/>
      <c r="N198" s="244"/>
      <c r="O198" s="245"/>
      <c r="P198" s="245"/>
      <c r="Q198" s="245"/>
      <c r="R198" s="245"/>
      <c r="S198" s="246"/>
    </row>
    <row r="199" spans="1:19" ht="13.5" x14ac:dyDescent="0.25">
      <c r="A199" s="19"/>
      <c r="B199" s="250" t="s">
        <v>198</v>
      </c>
      <c r="C199" s="251"/>
      <c r="D199" s="20">
        <v>90.09</v>
      </c>
      <c r="E199" s="21">
        <v>0.4</v>
      </c>
      <c r="F199" s="20"/>
      <c r="G199" s="20"/>
      <c r="H199" s="22">
        <v>1</v>
      </c>
      <c r="I199" s="22">
        <f t="shared" si="5"/>
        <v>36.036000000000001</v>
      </c>
      <c r="J199" s="22"/>
      <c r="K199" s="22"/>
      <c r="L199" s="22"/>
      <c r="M199" s="23"/>
      <c r="N199" s="244"/>
      <c r="O199" s="245"/>
      <c r="P199" s="245"/>
      <c r="Q199" s="245"/>
      <c r="R199" s="245"/>
      <c r="S199" s="246"/>
    </row>
    <row r="200" spans="1:19" ht="14.25" thickBot="1" x14ac:dyDescent="0.3">
      <c r="A200" s="24"/>
      <c r="B200" s="25"/>
      <c r="C200" s="25"/>
      <c r="D200" s="26"/>
      <c r="E200" s="27"/>
      <c r="F200" s="26"/>
      <c r="G200" s="26"/>
      <c r="H200" s="26"/>
      <c r="I200" s="28">
        <f>SUM(I198:I199)</f>
        <v>53.956000000000003</v>
      </c>
      <c r="J200" s="29"/>
      <c r="K200" s="29"/>
      <c r="L200" s="28"/>
      <c r="M200" s="31">
        <v>0</v>
      </c>
      <c r="N200" s="247"/>
      <c r="O200" s="248"/>
      <c r="P200" s="248"/>
      <c r="Q200" s="248"/>
      <c r="R200" s="248"/>
      <c r="S200" s="249"/>
    </row>
    <row r="201" spans="1:19" ht="14.25" thickBot="1" x14ac:dyDescent="0.3">
      <c r="B201" s="38"/>
      <c r="C201" s="38"/>
      <c r="D201" s="39"/>
      <c r="E201" s="40"/>
      <c r="F201" s="39"/>
      <c r="G201" s="39"/>
      <c r="H201" s="39"/>
      <c r="I201" s="39"/>
      <c r="J201" s="39"/>
      <c r="K201" s="39"/>
      <c r="L201" s="39"/>
      <c r="M201" s="41"/>
      <c r="N201" s="42"/>
      <c r="O201" s="42"/>
      <c r="P201" s="42"/>
      <c r="Q201" s="42"/>
      <c r="R201" s="42"/>
      <c r="S201" s="42"/>
    </row>
    <row r="202" spans="1:19" ht="13.5" customHeight="1" thickBot="1" x14ac:dyDescent="0.25">
      <c r="A202" s="52" t="s">
        <v>4</v>
      </c>
      <c r="B202" s="252" t="s">
        <v>84</v>
      </c>
      <c r="C202" s="253"/>
      <c r="D202" s="253"/>
      <c r="E202" s="253"/>
      <c r="F202" s="253"/>
      <c r="G202" s="253"/>
      <c r="H202" s="253"/>
      <c r="I202" s="253"/>
      <c r="J202" s="253"/>
      <c r="K202" s="253"/>
      <c r="L202" s="253"/>
      <c r="M202" s="253"/>
      <c r="N202" s="253"/>
      <c r="O202" s="253"/>
      <c r="P202" s="253"/>
      <c r="Q202" s="253"/>
      <c r="R202" s="253"/>
      <c r="S202" s="254"/>
    </row>
    <row r="203" spans="1:19" ht="26.25" customHeight="1" thickBot="1" x14ac:dyDescent="0.25">
      <c r="A203" s="53" t="s">
        <v>5</v>
      </c>
      <c r="B203" s="225" t="s">
        <v>85</v>
      </c>
      <c r="C203" s="226"/>
      <c r="D203" s="226"/>
      <c r="E203" s="226"/>
      <c r="F203" s="226"/>
      <c r="G203" s="226"/>
      <c r="H203" s="226"/>
      <c r="I203" s="226"/>
      <c r="J203" s="226"/>
      <c r="K203" s="226"/>
      <c r="L203" s="226"/>
      <c r="M203" s="226"/>
      <c r="N203" s="226"/>
      <c r="O203" s="227"/>
      <c r="P203" s="228" t="s">
        <v>81</v>
      </c>
      <c r="Q203" s="229"/>
      <c r="R203" s="35">
        <f>I208-M208</f>
        <v>2.5146800000000002</v>
      </c>
      <c r="S203" s="36"/>
    </row>
    <row r="204" spans="1:19" ht="13.5" x14ac:dyDescent="0.2">
      <c r="A204" s="230"/>
      <c r="B204" s="231"/>
      <c r="C204" s="232"/>
      <c r="D204" s="10" t="s">
        <v>136</v>
      </c>
      <c r="E204" s="10" t="s">
        <v>137</v>
      </c>
      <c r="F204" s="10" t="s">
        <v>138</v>
      </c>
      <c r="G204" s="10" t="s">
        <v>139</v>
      </c>
      <c r="H204" s="11" t="s">
        <v>140</v>
      </c>
      <c r="I204" s="236" t="s">
        <v>141</v>
      </c>
      <c r="J204" s="238" t="s">
        <v>142</v>
      </c>
      <c r="K204" s="239"/>
      <c r="L204" s="240"/>
      <c r="M204" s="236" t="s">
        <v>141</v>
      </c>
      <c r="N204" s="241" t="s">
        <v>149</v>
      </c>
      <c r="O204" s="242"/>
      <c r="P204" s="242"/>
      <c r="Q204" s="242"/>
      <c r="R204" s="242"/>
      <c r="S204" s="243"/>
    </row>
    <row r="205" spans="1:19" ht="13.5" x14ac:dyDescent="0.2">
      <c r="A205" s="233"/>
      <c r="B205" s="234"/>
      <c r="C205" s="235"/>
      <c r="D205" s="12" t="s">
        <v>147</v>
      </c>
      <c r="E205" s="12" t="s">
        <v>144</v>
      </c>
      <c r="F205" s="12" t="s">
        <v>145</v>
      </c>
      <c r="G205" s="12" t="s">
        <v>146</v>
      </c>
      <c r="H205" s="13"/>
      <c r="I205" s="237"/>
      <c r="J205" s="13" t="s">
        <v>147</v>
      </c>
      <c r="K205" s="13" t="s">
        <v>148</v>
      </c>
      <c r="L205" s="13" t="s">
        <v>140</v>
      </c>
      <c r="M205" s="237"/>
      <c r="N205" s="244"/>
      <c r="O205" s="245"/>
      <c r="P205" s="245"/>
      <c r="Q205" s="245"/>
      <c r="R205" s="245"/>
      <c r="S205" s="246"/>
    </row>
    <row r="206" spans="1:19" ht="13.5" x14ac:dyDescent="0.25">
      <c r="A206" s="19"/>
      <c r="B206" s="250" t="s">
        <v>197</v>
      </c>
      <c r="C206" s="251"/>
      <c r="D206" s="20">
        <v>0.8</v>
      </c>
      <c r="E206" s="21">
        <v>0.8</v>
      </c>
      <c r="F206" s="20">
        <v>0.08</v>
      </c>
      <c r="G206" s="20"/>
      <c r="H206" s="22">
        <v>28</v>
      </c>
      <c r="I206" s="22">
        <f>D206*E206*F206*H206</f>
        <v>1.4336000000000002</v>
      </c>
      <c r="J206" s="22"/>
      <c r="K206" s="22"/>
      <c r="L206" s="22"/>
      <c r="M206" s="23"/>
      <c r="N206" s="244"/>
      <c r="O206" s="245"/>
      <c r="P206" s="245"/>
      <c r="Q206" s="245"/>
      <c r="R206" s="245"/>
      <c r="S206" s="246"/>
    </row>
    <row r="207" spans="1:19" ht="13.5" x14ac:dyDescent="0.25">
      <c r="A207" s="19"/>
      <c r="B207" s="250" t="s">
        <v>198</v>
      </c>
      <c r="C207" s="251"/>
      <c r="D207" s="20">
        <v>90.09</v>
      </c>
      <c r="E207" s="21">
        <v>0.15</v>
      </c>
      <c r="F207" s="20">
        <v>0.08</v>
      </c>
      <c r="G207" s="20"/>
      <c r="H207" s="22">
        <v>1</v>
      </c>
      <c r="I207" s="22">
        <f>D207*E207*F207*H207</f>
        <v>1.08108</v>
      </c>
      <c r="J207" s="22"/>
      <c r="K207" s="22"/>
      <c r="L207" s="22"/>
      <c r="M207" s="23"/>
      <c r="N207" s="244"/>
      <c r="O207" s="245"/>
      <c r="P207" s="245"/>
      <c r="Q207" s="245"/>
      <c r="R207" s="245"/>
      <c r="S207" s="246"/>
    </row>
    <row r="208" spans="1:19" ht="14.25" thickBot="1" x14ac:dyDescent="0.3">
      <c r="A208" s="24"/>
      <c r="B208" s="25"/>
      <c r="C208" s="25"/>
      <c r="D208" s="26"/>
      <c r="E208" s="27"/>
      <c r="F208" s="26"/>
      <c r="G208" s="26"/>
      <c r="H208" s="26"/>
      <c r="I208" s="28">
        <f>SUM(I206:I207)</f>
        <v>2.5146800000000002</v>
      </c>
      <c r="J208" s="29"/>
      <c r="K208" s="29"/>
      <c r="L208" s="28"/>
      <c r="M208" s="31">
        <v>0</v>
      </c>
      <c r="N208" s="247"/>
      <c r="O208" s="248"/>
      <c r="P208" s="248"/>
      <c r="Q208" s="248"/>
      <c r="R208" s="248"/>
      <c r="S208" s="249"/>
    </row>
    <row r="209" spans="1:19" ht="13.5" x14ac:dyDescent="0.25">
      <c r="B209" s="38"/>
      <c r="C209" s="38"/>
      <c r="D209" s="39"/>
      <c r="E209" s="40"/>
      <c r="F209" s="39"/>
      <c r="G209" s="39"/>
      <c r="H209" s="39"/>
      <c r="I209" s="39"/>
      <c r="J209" s="39"/>
      <c r="K209" s="39"/>
      <c r="L209" s="39"/>
      <c r="M209" s="41"/>
      <c r="N209" s="42"/>
      <c r="O209" s="42"/>
      <c r="P209" s="42"/>
      <c r="Q209" s="42"/>
      <c r="R209" s="42"/>
      <c r="S209" s="42"/>
    </row>
    <row r="210" spans="1:19" ht="13.5" x14ac:dyDescent="0.25">
      <c r="B210" s="38"/>
      <c r="C210" s="38"/>
      <c r="D210" s="73"/>
      <c r="E210" s="40"/>
      <c r="F210" s="73"/>
      <c r="G210" s="73"/>
      <c r="H210" s="73"/>
      <c r="I210" s="73"/>
      <c r="J210" s="73"/>
      <c r="K210" s="73"/>
      <c r="L210" s="73"/>
      <c r="M210" s="41"/>
      <c r="N210" s="42"/>
      <c r="O210" s="42"/>
      <c r="P210" s="42"/>
      <c r="Q210" s="42"/>
      <c r="R210" s="42"/>
      <c r="S210" s="42"/>
    </row>
    <row r="211" spans="1:19" ht="13.5" x14ac:dyDescent="0.25">
      <c r="B211" s="38"/>
      <c r="C211" s="38"/>
      <c r="D211" s="73"/>
      <c r="E211" s="40"/>
      <c r="F211" s="73"/>
      <c r="G211" s="73"/>
      <c r="H211" s="73"/>
      <c r="I211" s="73"/>
      <c r="J211" s="73"/>
      <c r="K211" s="73"/>
      <c r="L211" s="73"/>
      <c r="M211" s="41"/>
      <c r="N211" s="42"/>
      <c r="O211" s="42"/>
      <c r="P211" s="42"/>
      <c r="Q211" s="42"/>
      <c r="R211" s="42"/>
      <c r="S211" s="42"/>
    </row>
    <row r="212" spans="1:19" ht="13.5" x14ac:dyDescent="0.25">
      <c r="B212" s="38"/>
      <c r="C212" s="38"/>
      <c r="D212" s="73"/>
      <c r="E212" s="40"/>
      <c r="F212" s="73"/>
      <c r="G212" s="73"/>
      <c r="H212" s="73"/>
      <c r="I212" s="73"/>
      <c r="J212" s="73"/>
      <c r="K212" s="73"/>
      <c r="L212" s="73"/>
      <c r="M212" s="41"/>
      <c r="N212" s="42"/>
      <c r="O212" s="42"/>
      <c r="P212" s="42"/>
      <c r="Q212" s="42"/>
      <c r="R212" s="42"/>
      <c r="S212" s="42"/>
    </row>
    <row r="213" spans="1:19" ht="13.5" x14ac:dyDescent="0.25">
      <c r="B213" s="38"/>
      <c r="C213" s="38"/>
      <c r="D213" s="73"/>
      <c r="E213" s="40"/>
      <c r="F213" s="73"/>
      <c r="G213" s="73"/>
      <c r="H213" s="73"/>
      <c r="I213" s="73"/>
      <c r="J213" s="73"/>
      <c r="K213" s="73"/>
      <c r="L213" s="73"/>
      <c r="M213" s="41"/>
      <c r="N213" s="42"/>
      <c r="O213" s="42"/>
      <c r="P213" s="42"/>
      <c r="Q213" s="42"/>
      <c r="R213" s="42"/>
      <c r="S213" s="42"/>
    </row>
    <row r="214" spans="1:19" ht="13.5" x14ac:dyDescent="0.25">
      <c r="B214" s="38"/>
      <c r="C214" s="38"/>
      <c r="D214" s="73"/>
      <c r="E214" s="40"/>
      <c r="F214" s="73"/>
      <c r="G214" s="73"/>
      <c r="H214" s="73"/>
      <c r="I214" s="73"/>
      <c r="J214" s="73"/>
      <c r="K214" s="73"/>
      <c r="L214" s="73"/>
      <c r="M214" s="41"/>
      <c r="N214" s="42"/>
      <c r="O214" s="42"/>
      <c r="P214" s="42"/>
      <c r="Q214" s="42"/>
      <c r="R214" s="42"/>
      <c r="S214" s="42"/>
    </row>
    <row r="215" spans="1:19" ht="14.25" thickBot="1" x14ac:dyDescent="0.3">
      <c r="B215" s="38"/>
      <c r="C215" s="38"/>
      <c r="D215" s="73"/>
      <c r="E215" s="40"/>
      <c r="F215" s="73"/>
      <c r="G215" s="73"/>
      <c r="H215" s="73"/>
      <c r="I215" s="73"/>
      <c r="J215" s="73"/>
      <c r="K215" s="73"/>
      <c r="L215" s="73"/>
      <c r="M215" s="41"/>
      <c r="N215" s="42"/>
      <c r="O215" s="42"/>
      <c r="P215" s="42"/>
      <c r="Q215" s="42"/>
      <c r="R215" s="42"/>
      <c r="S215" s="42"/>
    </row>
    <row r="216" spans="1:19" ht="13.5" customHeight="1" thickBot="1" x14ac:dyDescent="0.25">
      <c r="A216" s="34" t="s">
        <v>470</v>
      </c>
      <c r="B216" s="225" t="s">
        <v>127</v>
      </c>
      <c r="C216" s="226"/>
      <c r="D216" s="226"/>
      <c r="E216" s="226"/>
      <c r="F216" s="226"/>
      <c r="G216" s="226"/>
      <c r="H216" s="226"/>
      <c r="I216" s="226"/>
      <c r="J216" s="226"/>
      <c r="K216" s="226"/>
      <c r="L216" s="226"/>
      <c r="M216" s="226"/>
      <c r="N216" s="226"/>
      <c r="O216" s="227"/>
      <c r="P216" s="228" t="s">
        <v>81</v>
      </c>
      <c r="Q216" s="229"/>
      <c r="R216" s="35">
        <f>I223-M223</f>
        <v>20.2181</v>
      </c>
      <c r="S216" s="36"/>
    </row>
    <row r="217" spans="1:19" ht="13.5" x14ac:dyDescent="0.2">
      <c r="A217" s="230"/>
      <c r="B217" s="231"/>
      <c r="C217" s="232"/>
      <c r="D217" s="10" t="s">
        <v>136</v>
      </c>
      <c r="E217" s="10" t="s">
        <v>137</v>
      </c>
      <c r="F217" s="10" t="s">
        <v>138</v>
      </c>
      <c r="G217" s="10" t="s">
        <v>139</v>
      </c>
      <c r="H217" s="11" t="s">
        <v>140</v>
      </c>
      <c r="I217" s="295" t="s">
        <v>141</v>
      </c>
      <c r="J217" s="297" t="s">
        <v>142</v>
      </c>
      <c r="K217" s="239"/>
      <c r="L217" s="240"/>
      <c r="M217" s="236" t="s">
        <v>141</v>
      </c>
      <c r="N217" s="241" t="s">
        <v>149</v>
      </c>
      <c r="O217" s="242"/>
      <c r="P217" s="242"/>
      <c r="Q217" s="242"/>
      <c r="R217" s="242"/>
      <c r="S217" s="243"/>
    </row>
    <row r="218" spans="1:19" ht="13.5" x14ac:dyDescent="0.2">
      <c r="A218" s="233"/>
      <c r="B218" s="234"/>
      <c r="C218" s="235"/>
      <c r="D218" s="12" t="s">
        <v>147</v>
      </c>
      <c r="E218" s="12" t="s">
        <v>144</v>
      </c>
      <c r="F218" s="12" t="s">
        <v>145</v>
      </c>
      <c r="G218" s="12" t="s">
        <v>146</v>
      </c>
      <c r="H218" s="13"/>
      <c r="I218" s="296"/>
      <c r="J218" s="56" t="s">
        <v>147</v>
      </c>
      <c r="K218" s="13" t="s">
        <v>148</v>
      </c>
      <c r="L218" s="13" t="s">
        <v>140</v>
      </c>
      <c r="M218" s="237"/>
      <c r="N218" s="244"/>
      <c r="O218" s="245"/>
      <c r="P218" s="245"/>
      <c r="Q218" s="245"/>
      <c r="R218" s="245"/>
      <c r="S218" s="246"/>
    </row>
    <row r="219" spans="1:19" ht="13.5" x14ac:dyDescent="0.25">
      <c r="A219" s="19"/>
      <c r="B219" s="250" t="s">
        <v>197</v>
      </c>
      <c r="C219" s="251"/>
      <c r="D219" s="20">
        <v>0.8</v>
      </c>
      <c r="E219" s="21">
        <v>0.8</v>
      </c>
      <c r="F219" s="20">
        <v>0.5</v>
      </c>
      <c r="G219" s="20"/>
      <c r="H219" s="22">
        <v>28</v>
      </c>
      <c r="I219" s="22">
        <f t="shared" ref="I219:I222" si="6">D219*E219*F219*H219</f>
        <v>8.9600000000000009</v>
      </c>
      <c r="J219" s="22"/>
      <c r="K219" s="22"/>
      <c r="L219" s="22"/>
      <c r="M219" s="23"/>
      <c r="N219" s="244"/>
      <c r="O219" s="245"/>
      <c r="P219" s="245"/>
      <c r="Q219" s="245"/>
      <c r="R219" s="245"/>
      <c r="S219" s="246"/>
    </row>
    <row r="220" spans="1:19" ht="13.5" x14ac:dyDescent="0.25">
      <c r="A220" s="19"/>
      <c r="B220" s="250" t="s">
        <v>198</v>
      </c>
      <c r="C220" s="251"/>
      <c r="D220" s="20">
        <v>90.09</v>
      </c>
      <c r="E220" s="21">
        <v>0.15</v>
      </c>
      <c r="F220" s="20">
        <v>0.3</v>
      </c>
      <c r="G220" s="20"/>
      <c r="H220" s="22">
        <v>1</v>
      </c>
      <c r="I220" s="22">
        <f t="shared" si="6"/>
        <v>4.0540500000000002</v>
      </c>
      <c r="J220" s="22"/>
      <c r="K220" s="22"/>
      <c r="L220" s="22"/>
      <c r="M220" s="23"/>
      <c r="N220" s="244"/>
      <c r="O220" s="245"/>
      <c r="P220" s="245"/>
      <c r="Q220" s="245"/>
      <c r="R220" s="245"/>
      <c r="S220" s="246"/>
    </row>
    <row r="221" spans="1:19" ht="13.5" x14ac:dyDescent="0.25">
      <c r="A221" s="19"/>
      <c r="B221" s="250" t="s">
        <v>200</v>
      </c>
      <c r="C221" s="251"/>
      <c r="D221" s="20">
        <v>90.09</v>
      </c>
      <c r="E221" s="21">
        <v>0.15</v>
      </c>
      <c r="F221" s="20">
        <v>0.3</v>
      </c>
      <c r="G221" s="20"/>
      <c r="H221" s="22">
        <v>1</v>
      </c>
      <c r="I221" s="22">
        <f t="shared" si="6"/>
        <v>4.0540500000000002</v>
      </c>
      <c r="J221" s="22"/>
      <c r="K221" s="22"/>
      <c r="L221" s="22"/>
      <c r="M221" s="23"/>
      <c r="N221" s="244"/>
      <c r="O221" s="245"/>
      <c r="P221" s="245"/>
      <c r="Q221" s="245"/>
      <c r="R221" s="245"/>
      <c r="S221" s="246"/>
    </row>
    <row r="222" spans="1:19" ht="13.5" x14ac:dyDescent="0.25">
      <c r="A222" s="19"/>
      <c r="B222" s="250" t="s">
        <v>201</v>
      </c>
      <c r="C222" s="251"/>
      <c r="D222" s="20">
        <v>0.15</v>
      </c>
      <c r="E222" s="21">
        <v>0.25</v>
      </c>
      <c r="F222" s="20">
        <v>3</v>
      </c>
      <c r="G222" s="20"/>
      <c r="H222" s="22">
        <v>28</v>
      </c>
      <c r="I222" s="22">
        <f t="shared" si="6"/>
        <v>3.1499999999999995</v>
      </c>
      <c r="J222" s="22"/>
      <c r="K222" s="22"/>
      <c r="L222" s="22"/>
      <c r="M222" s="23"/>
      <c r="N222" s="244"/>
      <c r="O222" s="245"/>
      <c r="P222" s="245"/>
      <c r="Q222" s="245"/>
      <c r="R222" s="245"/>
      <c r="S222" s="246"/>
    </row>
    <row r="223" spans="1:19" ht="14.25" thickBot="1" x14ac:dyDescent="0.3">
      <c r="A223" s="24"/>
      <c r="B223" s="25"/>
      <c r="C223" s="25"/>
      <c r="D223" s="26"/>
      <c r="E223" s="27"/>
      <c r="F223" s="26"/>
      <c r="G223" s="26"/>
      <c r="H223" s="26"/>
      <c r="I223" s="28">
        <f>SUM(I219:I222)</f>
        <v>20.2181</v>
      </c>
      <c r="J223" s="29"/>
      <c r="K223" s="29"/>
      <c r="L223" s="28"/>
      <c r="M223" s="31">
        <v>0</v>
      </c>
      <c r="N223" s="247"/>
      <c r="O223" s="248"/>
      <c r="P223" s="248"/>
      <c r="Q223" s="248"/>
      <c r="R223" s="248"/>
      <c r="S223" s="249"/>
    </row>
    <row r="224" spans="1:19" ht="14.25" thickBot="1" x14ac:dyDescent="0.3">
      <c r="B224" s="38"/>
      <c r="C224" s="38"/>
      <c r="D224" s="39"/>
      <c r="E224" s="40"/>
      <c r="F224" s="39"/>
      <c r="G224" s="39"/>
      <c r="H224" s="39"/>
      <c r="I224" s="39"/>
      <c r="J224" s="39"/>
      <c r="K224" s="39"/>
      <c r="L224" s="39"/>
      <c r="M224" s="41"/>
      <c r="N224" s="42"/>
      <c r="O224" s="42"/>
      <c r="P224" s="42"/>
      <c r="Q224" s="42"/>
      <c r="R224" s="42"/>
      <c r="S224" s="42"/>
    </row>
    <row r="225" spans="1:19" ht="13.5" customHeight="1" thickBot="1" x14ac:dyDescent="0.25">
      <c r="A225" s="34" t="s">
        <v>471</v>
      </c>
      <c r="B225" s="225" t="s">
        <v>87</v>
      </c>
      <c r="C225" s="226"/>
      <c r="D225" s="226"/>
      <c r="E225" s="226"/>
      <c r="F225" s="226"/>
      <c r="G225" s="226"/>
      <c r="H225" s="226"/>
      <c r="I225" s="226"/>
      <c r="J225" s="226"/>
      <c r="K225" s="226"/>
      <c r="L225" s="226"/>
      <c r="M225" s="226"/>
      <c r="N225" s="226"/>
      <c r="O225" s="227"/>
      <c r="P225" s="228" t="s">
        <v>202</v>
      </c>
      <c r="Q225" s="229"/>
      <c r="R225" s="35">
        <f>I229-M229</f>
        <v>2048.4</v>
      </c>
      <c r="S225" s="36"/>
    </row>
    <row r="226" spans="1:19" ht="13.5" x14ac:dyDescent="0.2">
      <c r="A226" s="230"/>
      <c r="B226" s="231"/>
      <c r="C226" s="232"/>
      <c r="D226" s="10" t="s">
        <v>136</v>
      </c>
      <c r="E226" s="10" t="s">
        <v>137</v>
      </c>
      <c r="F226" s="10" t="s">
        <v>138</v>
      </c>
      <c r="G226" s="10" t="s">
        <v>139</v>
      </c>
      <c r="H226" s="11" t="s">
        <v>140</v>
      </c>
      <c r="I226" s="236" t="s">
        <v>141</v>
      </c>
      <c r="J226" s="238" t="s">
        <v>142</v>
      </c>
      <c r="K226" s="239"/>
      <c r="L226" s="240"/>
      <c r="M226" s="236" t="s">
        <v>141</v>
      </c>
      <c r="N226" s="241" t="s">
        <v>149</v>
      </c>
      <c r="O226" s="242"/>
      <c r="P226" s="242"/>
      <c r="Q226" s="242"/>
      <c r="R226" s="242"/>
      <c r="S226" s="243"/>
    </row>
    <row r="227" spans="1:19" ht="13.5" x14ac:dyDescent="0.2">
      <c r="A227" s="233"/>
      <c r="B227" s="234"/>
      <c r="C227" s="235"/>
      <c r="D227" s="12" t="s">
        <v>81</v>
      </c>
      <c r="E227" s="12"/>
      <c r="F227" s="12"/>
      <c r="G227" s="12" t="s">
        <v>146</v>
      </c>
      <c r="H227" s="13"/>
      <c r="I227" s="237"/>
      <c r="J227" s="13" t="s">
        <v>147</v>
      </c>
      <c r="K227" s="13" t="s">
        <v>148</v>
      </c>
      <c r="L227" s="13" t="s">
        <v>140</v>
      </c>
      <c r="M227" s="237"/>
      <c r="N227" s="244"/>
      <c r="O227" s="245"/>
      <c r="P227" s="245"/>
      <c r="Q227" s="245"/>
      <c r="R227" s="245"/>
      <c r="S227" s="246"/>
    </row>
    <row r="228" spans="1:19" ht="13.5" x14ac:dyDescent="0.25">
      <c r="A228" s="19"/>
      <c r="B228" s="250"/>
      <c r="C228" s="251"/>
      <c r="D228" s="20">
        <v>17.07</v>
      </c>
      <c r="E228" s="21"/>
      <c r="F228" s="20"/>
      <c r="G228" s="20"/>
      <c r="H228" s="20">
        <v>120</v>
      </c>
      <c r="I228" s="22">
        <f>H228*D228</f>
        <v>2048.4</v>
      </c>
      <c r="J228" s="22"/>
      <c r="K228" s="22"/>
      <c r="L228" s="22"/>
      <c r="M228" s="23"/>
      <c r="N228" s="244"/>
      <c r="O228" s="245"/>
      <c r="P228" s="245"/>
      <c r="Q228" s="245"/>
      <c r="R228" s="245"/>
      <c r="S228" s="246"/>
    </row>
    <row r="229" spans="1:19" ht="14.25" thickBot="1" x14ac:dyDescent="0.3">
      <c r="A229" s="24"/>
      <c r="B229" s="25"/>
      <c r="C229" s="25"/>
      <c r="D229" s="26"/>
      <c r="E229" s="27"/>
      <c r="F229" s="26"/>
      <c r="G229" s="26"/>
      <c r="H229" s="26"/>
      <c r="I229" s="28">
        <f>SUM(I228)</f>
        <v>2048.4</v>
      </c>
      <c r="J229" s="29"/>
      <c r="K229" s="29"/>
      <c r="L229" s="28"/>
      <c r="M229" s="31">
        <v>0</v>
      </c>
      <c r="N229" s="247"/>
      <c r="O229" s="248"/>
      <c r="P229" s="248"/>
      <c r="Q229" s="248"/>
      <c r="R229" s="248"/>
      <c r="S229" s="249"/>
    </row>
    <row r="230" spans="1:19" ht="14.25" thickBot="1" x14ac:dyDescent="0.3">
      <c r="B230" s="38"/>
      <c r="C230" s="38"/>
      <c r="D230" s="39"/>
      <c r="E230" s="40"/>
      <c r="F230" s="39"/>
      <c r="G230" s="39"/>
      <c r="H230" s="39"/>
      <c r="I230" s="39"/>
      <c r="J230" s="39"/>
      <c r="K230" s="39"/>
      <c r="L230" s="39"/>
      <c r="M230" s="41"/>
      <c r="N230" s="42"/>
      <c r="O230" s="42"/>
      <c r="P230" s="42"/>
      <c r="Q230" s="42"/>
      <c r="R230" s="42"/>
      <c r="S230" s="42"/>
    </row>
    <row r="231" spans="1:19" ht="13.5" customHeight="1" thickBot="1" x14ac:dyDescent="0.25">
      <c r="A231" s="34" t="s">
        <v>472</v>
      </c>
      <c r="B231" s="225" t="str">
        <f>PLANILHA!C54</f>
        <v>Fornecimento, dobragem e colocação em fôrma, de armadura CA-50 A grossa diâmetro de 12.5 a 25.0 mm (1/2 a 1")</v>
      </c>
      <c r="C231" s="226"/>
      <c r="D231" s="226"/>
      <c r="E231" s="226"/>
      <c r="F231" s="226"/>
      <c r="G231" s="226"/>
      <c r="H231" s="226"/>
      <c r="I231" s="226"/>
      <c r="J231" s="226"/>
      <c r="K231" s="226"/>
      <c r="L231" s="226"/>
      <c r="M231" s="226"/>
      <c r="N231" s="226"/>
      <c r="O231" s="227"/>
      <c r="P231" s="228" t="s">
        <v>202</v>
      </c>
      <c r="Q231" s="229"/>
      <c r="R231" s="35">
        <f>I235-M235</f>
        <v>378</v>
      </c>
      <c r="S231" s="36"/>
    </row>
    <row r="232" spans="1:19" ht="13.5" x14ac:dyDescent="0.2">
      <c r="A232" s="230"/>
      <c r="B232" s="231"/>
      <c r="C232" s="232"/>
      <c r="D232" s="10" t="s">
        <v>136</v>
      </c>
      <c r="E232" s="10" t="s">
        <v>137</v>
      </c>
      <c r="F232" s="10" t="s">
        <v>138</v>
      </c>
      <c r="G232" s="10" t="s">
        <v>139</v>
      </c>
      <c r="H232" s="11" t="s">
        <v>140</v>
      </c>
      <c r="I232" s="236" t="s">
        <v>141</v>
      </c>
      <c r="J232" s="238" t="s">
        <v>142</v>
      </c>
      <c r="K232" s="239"/>
      <c r="L232" s="240"/>
      <c r="M232" s="236" t="s">
        <v>141</v>
      </c>
      <c r="N232" s="241" t="s">
        <v>149</v>
      </c>
      <c r="O232" s="242"/>
      <c r="P232" s="242"/>
      <c r="Q232" s="242"/>
      <c r="R232" s="242"/>
      <c r="S232" s="243"/>
    </row>
    <row r="233" spans="1:19" ht="13.5" x14ac:dyDescent="0.2">
      <c r="A233" s="233"/>
      <c r="B233" s="234"/>
      <c r="C233" s="235"/>
      <c r="D233" s="12" t="s">
        <v>81</v>
      </c>
      <c r="E233" s="12"/>
      <c r="F233" s="12"/>
      <c r="G233" s="12" t="s">
        <v>146</v>
      </c>
      <c r="H233" s="13"/>
      <c r="I233" s="237"/>
      <c r="J233" s="13" t="s">
        <v>147</v>
      </c>
      <c r="K233" s="13" t="s">
        <v>148</v>
      </c>
      <c r="L233" s="13" t="s">
        <v>140</v>
      </c>
      <c r="M233" s="237"/>
      <c r="N233" s="244"/>
      <c r="O233" s="245"/>
      <c r="P233" s="245"/>
      <c r="Q233" s="245"/>
      <c r="R233" s="245"/>
      <c r="S233" s="246"/>
    </row>
    <row r="234" spans="1:19" ht="13.5" x14ac:dyDescent="0.25">
      <c r="A234" s="19"/>
      <c r="B234" s="250"/>
      <c r="C234" s="251"/>
      <c r="D234" s="20">
        <v>3.15</v>
      </c>
      <c r="E234" s="21"/>
      <c r="F234" s="20"/>
      <c r="G234" s="20"/>
      <c r="H234" s="20">
        <v>120</v>
      </c>
      <c r="I234" s="22">
        <f>H234*D234</f>
        <v>378</v>
      </c>
      <c r="J234" s="22"/>
      <c r="K234" s="22"/>
      <c r="L234" s="22"/>
      <c r="M234" s="23"/>
      <c r="N234" s="244"/>
      <c r="O234" s="245"/>
      <c r="P234" s="245"/>
      <c r="Q234" s="245"/>
      <c r="R234" s="245"/>
      <c r="S234" s="246"/>
    </row>
    <row r="235" spans="1:19" ht="14.25" thickBot="1" x14ac:dyDescent="0.3">
      <c r="A235" s="24"/>
      <c r="B235" s="25"/>
      <c r="C235" s="25"/>
      <c r="D235" s="26"/>
      <c r="E235" s="27"/>
      <c r="F235" s="26"/>
      <c r="G235" s="26"/>
      <c r="H235" s="26"/>
      <c r="I235" s="28">
        <f>SUM(I234)</f>
        <v>378</v>
      </c>
      <c r="J235" s="29"/>
      <c r="K235" s="29"/>
      <c r="L235" s="28"/>
      <c r="M235" s="31">
        <v>0</v>
      </c>
      <c r="N235" s="247"/>
      <c r="O235" s="248"/>
      <c r="P235" s="248"/>
      <c r="Q235" s="248"/>
      <c r="R235" s="248"/>
      <c r="S235" s="249"/>
    </row>
    <row r="236" spans="1:19" ht="14.25" thickBot="1" x14ac:dyDescent="0.3">
      <c r="B236" s="38"/>
      <c r="C236" s="38"/>
      <c r="D236" s="39"/>
      <c r="E236" s="40"/>
      <c r="F236" s="39"/>
      <c r="G236" s="39"/>
      <c r="H236" s="39"/>
      <c r="I236" s="39"/>
      <c r="J236" s="39"/>
      <c r="K236" s="39"/>
      <c r="L236" s="39"/>
      <c r="M236" s="41"/>
      <c r="N236" s="42"/>
      <c r="O236" s="42"/>
      <c r="P236" s="42"/>
      <c r="Q236" s="42"/>
      <c r="R236" s="42"/>
      <c r="S236" s="42"/>
    </row>
    <row r="237" spans="1:19" ht="13.5" customHeight="1" thickBot="1" x14ac:dyDescent="0.25">
      <c r="A237" s="34" t="s">
        <v>473</v>
      </c>
      <c r="B237" s="225" t="str">
        <f>PLANILHA!C55</f>
        <v>Fornecimento, dobragem e colocação em fôrma, de armadura CA-60 B fina, diâmetro de 4.0 a 7.0mm</v>
      </c>
      <c r="C237" s="226"/>
      <c r="D237" s="226"/>
      <c r="E237" s="226"/>
      <c r="F237" s="226"/>
      <c r="G237" s="226"/>
      <c r="H237" s="226"/>
      <c r="I237" s="226"/>
      <c r="J237" s="226"/>
      <c r="K237" s="226"/>
      <c r="L237" s="226"/>
      <c r="M237" s="226"/>
      <c r="N237" s="226"/>
      <c r="O237" s="227"/>
      <c r="P237" s="228" t="s">
        <v>202</v>
      </c>
      <c r="Q237" s="229"/>
      <c r="R237" s="35">
        <f>I241-M241</f>
        <v>1819.8</v>
      </c>
      <c r="S237" s="36"/>
    </row>
    <row r="238" spans="1:19" ht="13.5" x14ac:dyDescent="0.2">
      <c r="A238" s="230"/>
      <c r="B238" s="231"/>
      <c r="C238" s="232"/>
      <c r="D238" s="10" t="s">
        <v>136</v>
      </c>
      <c r="E238" s="10" t="s">
        <v>137</v>
      </c>
      <c r="F238" s="10" t="s">
        <v>138</v>
      </c>
      <c r="G238" s="10" t="s">
        <v>139</v>
      </c>
      <c r="H238" s="11" t="s">
        <v>140</v>
      </c>
      <c r="I238" s="236" t="s">
        <v>141</v>
      </c>
      <c r="J238" s="238" t="s">
        <v>142</v>
      </c>
      <c r="K238" s="239"/>
      <c r="L238" s="240"/>
      <c r="M238" s="236" t="s">
        <v>141</v>
      </c>
      <c r="N238" s="241" t="s">
        <v>149</v>
      </c>
      <c r="O238" s="242"/>
      <c r="P238" s="242"/>
      <c r="Q238" s="242"/>
      <c r="R238" s="242"/>
      <c r="S238" s="243"/>
    </row>
    <row r="239" spans="1:19" ht="13.5" x14ac:dyDescent="0.2">
      <c r="A239" s="233"/>
      <c r="B239" s="234"/>
      <c r="C239" s="235"/>
      <c r="D239" s="12" t="s">
        <v>81</v>
      </c>
      <c r="E239" s="12"/>
      <c r="F239" s="12"/>
      <c r="G239" s="12" t="s">
        <v>146</v>
      </c>
      <c r="H239" s="13"/>
      <c r="I239" s="237"/>
      <c r="J239" s="13" t="s">
        <v>147</v>
      </c>
      <c r="K239" s="13" t="s">
        <v>148</v>
      </c>
      <c r="L239" s="13" t="s">
        <v>140</v>
      </c>
      <c r="M239" s="237"/>
      <c r="N239" s="244"/>
      <c r="O239" s="245"/>
      <c r="P239" s="245"/>
      <c r="Q239" s="245"/>
      <c r="R239" s="245"/>
      <c r="S239" s="246"/>
    </row>
    <row r="240" spans="1:19" ht="13.5" x14ac:dyDescent="0.25">
      <c r="A240" s="19"/>
      <c r="B240" s="250"/>
      <c r="C240" s="251"/>
      <c r="D240" s="20">
        <v>20.22</v>
      </c>
      <c r="E240" s="21"/>
      <c r="F240" s="20"/>
      <c r="G240" s="20"/>
      <c r="H240" s="20">
        <v>90</v>
      </c>
      <c r="I240" s="22">
        <f>H240*D240</f>
        <v>1819.8</v>
      </c>
      <c r="J240" s="22"/>
      <c r="K240" s="22"/>
      <c r="L240" s="22"/>
      <c r="M240" s="23"/>
      <c r="N240" s="244"/>
      <c r="O240" s="245"/>
      <c r="P240" s="245"/>
      <c r="Q240" s="245"/>
      <c r="R240" s="245"/>
      <c r="S240" s="246"/>
    </row>
    <row r="241" spans="1:19" ht="14.25" thickBot="1" x14ac:dyDescent="0.3">
      <c r="A241" s="24"/>
      <c r="B241" s="25"/>
      <c r="C241" s="25"/>
      <c r="D241" s="26"/>
      <c r="E241" s="27"/>
      <c r="F241" s="26"/>
      <c r="G241" s="26"/>
      <c r="H241" s="26"/>
      <c r="I241" s="28">
        <f>SUM(I240)</f>
        <v>1819.8</v>
      </c>
      <c r="J241" s="29"/>
      <c r="K241" s="29"/>
      <c r="L241" s="28"/>
      <c r="M241" s="31">
        <v>0</v>
      </c>
      <c r="N241" s="247"/>
      <c r="O241" s="248"/>
      <c r="P241" s="248"/>
      <c r="Q241" s="248"/>
      <c r="R241" s="248"/>
      <c r="S241" s="249"/>
    </row>
    <row r="242" spans="1:19" ht="14.25" thickBot="1" x14ac:dyDescent="0.3">
      <c r="B242" s="38"/>
      <c r="C242" s="38"/>
      <c r="D242" s="39"/>
      <c r="E242" s="40"/>
      <c r="F242" s="39"/>
      <c r="G242" s="39"/>
      <c r="H242" s="39"/>
      <c r="I242" s="39"/>
      <c r="J242" s="39"/>
      <c r="K242" s="39"/>
      <c r="L242" s="39"/>
      <c r="M242" s="41"/>
      <c r="N242" s="42"/>
      <c r="O242" s="42"/>
      <c r="P242" s="42"/>
      <c r="Q242" s="42"/>
      <c r="R242" s="42"/>
      <c r="S242" s="42"/>
    </row>
    <row r="243" spans="1:19" ht="13.5" customHeight="1" thickBot="1" x14ac:dyDescent="0.25">
      <c r="A243" s="34" t="s">
        <v>474</v>
      </c>
      <c r="B243" s="225" t="s">
        <v>89</v>
      </c>
      <c r="C243" s="226"/>
      <c r="D243" s="226"/>
      <c r="E243" s="226"/>
      <c r="F243" s="226"/>
      <c r="G243" s="226"/>
      <c r="H243" s="226"/>
      <c r="I243" s="226"/>
      <c r="J243" s="226"/>
      <c r="K243" s="226"/>
      <c r="L243" s="226"/>
      <c r="M243" s="226"/>
      <c r="N243" s="226"/>
      <c r="O243" s="227"/>
      <c r="P243" s="228" t="s">
        <v>52</v>
      </c>
      <c r="Q243" s="229"/>
      <c r="R243" s="35">
        <f>I251-M251</f>
        <v>59.8</v>
      </c>
      <c r="S243" s="36"/>
    </row>
    <row r="244" spans="1:19" ht="13.5" x14ac:dyDescent="0.2">
      <c r="A244" s="230"/>
      <c r="B244" s="231"/>
      <c r="C244" s="232"/>
      <c r="D244" s="10" t="s">
        <v>136</v>
      </c>
      <c r="E244" s="10" t="s">
        <v>137</v>
      </c>
      <c r="F244" s="10" t="s">
        <v>138</v>
      </c>
      <c r="G244" s="10" t="s">
        <v>139</v>
      </c>
      <c r="H244" s="11" t="s">
        <v>140</v>
      </c>
      <c r="I244" s="236" t="s">
        <v>141</v>
      </c>
      <c r="J244" s="238" t="s">
        <v>142</v>
      </c>
      <c r="K244" s="239"/>
      <c r="L244" s="240"/>
      <c r="M244" s="236" t="s">
        <v>141</v>
      </c>
      <c r="N244" s="241" t="s">
        <v>149</v>
      </c>
      <c r="O244" s="242"/>
      <c r="P244" s="242"/>
      <c r="Q244" s="242"/>
      <c r="R244" s="242"/>
      <c r="S244" s="243"/>
    </row>
    <row r="245" spans="1:19" ht="13.5" x14ac:dyDescent="0.2">
      <c r="A245" s="233"/>
      <c r="B245" s="234"/>
      <c r="C245" s="235"/>
      <c r="D245" s="12" t="s">
        <v>147</v>
      </c>
      <c r="E245" s="12"/>
      <c r="F245" s="12"/>
      <c r="G245" s="12" t="s">
        <v>146</v>
      </c>
      <c r="H245" s="13"/>
      <c r="I245" s="237"/>
      <c r="J245" s="13" t="s">
        <v>147</v>
      </c>
      <c r="K245" s="13" t="s">
        <v>148</v>
      </c>
      <c r="L245" s="13" t="s">
        <v>140</v>
      </c>
      <c r="M245" s="237"/>
      <c r="N245" s="244"/>
      <c r="O245" s="245"/>
      <c r="P245" s="245"/>
      <c r="Q245" s="245"/>
      <c r="R245" s="245"/>
      <c r="S245" s="246"/>
    </row>
    <row r="246" spans="1:19" ht="13.5" x14ac:dyDescent="0.25">
      <c r="A246" s="19"/>
      <c r="B246" s="250" t="s">
        <v>203</v>
      </c>
      <c r="C246" s="251"/>
      <c r="D246" s="20">
        <v>1.7</v>
      </c>
      <c r="E246" s="21"/>
      <c r="F246" s="20"/>
      <c r="G246" s="20"/>
      <c r="H246" s="22">
        <v>22</v>
      </c>
      <c r="I246" s="22">
        <f>H246*D246</f>
        <v>37.4</v>
      </c>
      <c r="J246" s="22"/>
      <c r="K246" s="22"/>
      <c r="L246" s="22"/>
      <c r="M246" s="23"/>
      <c r="N246" s="244"/>
      <c r="O246" s="245"/>
      <c r="P246" s="245"/>
      <c r="Q246" s="245"/>
      <c r="R246" s="245"/>
      <c r="S246" s="246"/>
    </row>
    <row r="247" spans="1:19" ht="13.5" x14ac:dyDescent="0.25">
      <c r="A247" s="19"/>
      <c r="B247" s="250" t="s">
        <v>204</v>
      </c>
      <c r="C247" s="251"/>
      <c r="D247" s="20">
        <v>1.8</v>
      </c>
      <c r="E247" s="21"/>
      <c r="F247" s="20"/>
      <c r="G247" s="20"/>
      <c r="H247" s="22">
        <v>2</v>
      </c>
      <c r="I247" s="22">
        <f t="shared" ref="I247:I250" si="7">H247*D247</f>
        <v>3.6</v>
      </c>
      <c r="J247" s="22"/>
      <c r="K247" s="22"/>
      <c r="L247" s="22"/>
      <c r="M247" s="23"/>
      <c r="N247" s="244"/>
      <c r="O247" s="245"/>
      <c r="P247" s="245"/>
      <c r="Q247" s="245"/>
      <c r="R247" s="245"/>
      <c r="S247" s="246"/>
    </row>
    <row r="248" spans="1:19" ht="13.5" x14ac:dyDescent="0.25">
      <c r="A248" s="19"/>
      <c r="B248" s="250" t="s">
        <v>207</v>
      </c>
      <c r="C248" s="251"/>
      <c r="D248" s="20">
        <v>1.5</v>
      </c>
      <c r="E248" s="21"/>
      <c r="F248" s="20"/>
      <c r="G248" s="20"/>
      <c r="H248" s="22">
        <v>6</v>
      </c>
      <c r="I248" s="22">
        <f t="shared" si="7"/>
        <v>9</v>
      </c>
      <c r="J248" s="22"/>
      <c r="K248" s="22"/>
      <c r="L248" s="22"/>
      <c r="M248" s="23"/>
      <c r="N248" s="244"/>
      <c r="O248" s="245"/>
      <c r="P248" s="245"/>
      <c r="Q248" s="245"/>
      <c r="R248" s="245"/>
      <c r="S248" s="246"/>
    </row>
    <row r="249" spans="1:19" ht="13.5" x14ac:dyDescent="0.25">
      <c r="A249" s="19"/>
      <c r="B249" s="250" t="s">
        <v>205</v>
      </c>
      <c r="C249" s="251"/>
      <c r="D249" s="20">
        <v>0.8</v>
      </c>
      <c r="E249" s="21"/>
      <c r="F249" s="20"/>
      <c r="G249" s="20"/>
      <c r="H249" s="22">
        <v>11</v>
      </c>
      <c r="I249" s="22">
        <f t="shared" si="7"/>
        <v>8.8000000000000007</v>
      </c>
      <c r="J249" s="22"/>
      <c r="K249" s="22"/>
      <c r="L249" s="22"/>
      <c r="M249" s="23"/>
      <c r="N249" s="244"/>
      <c r="O249" s="245"/>
      <c r="P249" s="245"/>
      <c r="Q249" s="245"/>
      <c r="R249" s="245"/>
      <c r="S249" s="246"/>
    </row>
    <row r="250" spans="1:19" ht="13.5" x14ac:dyDescent="0.25">
      <c r="A250" s="19"/>
      <c r="B250" s="250" t="s">
        <v>206</v>
      </c>
      <c r="C250" s="251"/>
      <c r="D250" s="20">
        <v>1</v>
      </c>
      <c r="E250" s="21"/>
      <c r="F250" s="20"/>
      <c r="G250" s="20"/>
      <c r="H250" s="22">
        <v>1</v>
      </c>
      <c r="I250" s="22">
        <f t="shared" si="7"/>
        <v>1</v>
      </c>
      <c r="J250" s="22"/>
      <c r="K250" s="22"/>
      <c r="L250" s="22"/>
      <c r="M250" s="23"/>
      <c r="N250" s="244"/>
      <c r="O250" s="245"/>
      <c r="P250" s="245"/>
      <c r="Q250" s="245"/>
      <c r="R250" s="245"/>
      <c r="S250" s="246"/>
    </row>
    <row r="251" spans="1:19" ht="14.25" thickBot="1" x14ac:dyDescent="0.3">
      <c r="A251" s="24"/>
      <c r="B251" s="25"/>
      <c r="C251" s="25"/>
      <c r="D251" s="26"/>
      <c r="E251" s="27"/>
      <c r="F251" s="26"/>
      <c r="G251" s="26"/>
      <c r="H251" s="26"/>
      <c r="I251" s="28">
        <f>SUM(I246:I250)</f>
        <v>59.8</v>
      </c>
      <c r="J251" s="29"/>
      <c r="K251" s="29"/>
      <c r="L251" s="28"/>
      <c r="M251" s="31">
        <v>0</v>
      </c>
      <c r="N251" s="247"/>
      <c r="O251" s="248"/>
      <c r="P251" s="248"/>
      <c r="Q251" s="248"/>
      <c r="R251" s="248"/>
      <c r="S251" s="249"/>
    </row>
    <row r="252" spans="1:19" ht="13.5" thickBot="1" x14ac:dyDescent="0.25">
      <c r="F252" s="33"/>
    </row>
    <row r="253" spans="1:19" ht="13.5" customHeight="1" thickBot="1" x14ac:dyDescent="0.25">
      <c r="A253" s="34" t="s">
        <v>475</v>
      </c>
      <c r="B253" s="225" t="s">
        <v>129</v>
      </c>
      <c r="C253" s="226"/>
      <c r="D253" s="226"/>
      <c r="E253" s="226"/>
      <c r="F253" s="226"/>
      <c r="G253" s="226"/>
      <c r="H253" s="226"/>
      <c r="I253" s="226"/>
      <c r="J253" s="226"/>
      <c r="K253" s="226"/>
      <c r="L253" s="226"/>
      <c r="M253" s="226"/>
      <c r="N253" s="226"/>
      <c r="O253" s="227"/>
      <c r="P253" s="228" t="s">
        <v>54</v>
      </c>
      <c r="Q253" s="229"/>
      <c r="R253" s="35">
        <f>I257-M257</f>
        <v>363.92579999999998</v>
      </c>
      <c r="S253" s="36"/>
    </row>
    <row r="254" spans="1:19" ht="13.5" x14ac:dyDescent="0.2">
      <c r="A254" s="230"/>
      <c r="B254" s="231"/>
      <c r="C254" s="232"/>
      <c r="D254" s="10" t="s">
        <v>136</v>
      </c>
      <c r="E254" s="10" t="s">
        <v>137</v>
      </c>
      <c r="F254" s="10" t="s">
        <v>138</v>
      </c>
      <c r="G254" s="10" t="s">
        <v>139</v>
      </c>
      <c r="H254" s="11" t="s">
        <v>140</v>
      </c>
      <c r="I254" s="236" t="s">
        <v>141</v>
      </c>
      <c r="J254" s="238" t="s">
        <v>142</v>
      </c>
      <c r="K254" s="239"/>
      <c r="L254" s="240"/>
      <c r="M254" s="236" t="s">
        <v>141</v>
      </c>
      <c r="N254" s="241" t="s">
        <v>149</v>
      </c>
      <c r="O254" s="242"/>
      <c r="P254" s="242"/>
      <c r="Q254" s="242"/>
      <c r="R254" s="242"/>
      <c r="S254" s="243"/>
    </row>
    <row r="255" spans="1:19" ht="13.5" x14ac:dyDescent="0.2">
      <c r="A255" s="233"/>
      <c r="B255" s="234"/>
      <c r="C255" s="235"/>
      <c r="D255" s="12"/>
      <c r="E255" s="12"/>
      <c r="F255" s="12"/>
      <c r="G255" s="12" t="s">
        <v>146</v>
      </c>
      <c r="H255" s="13" t="s">
        <v>249</v>
      </c>
      <c r="I255" s="237"/>
      <c r="J255" s="13" t="s">
        <v>147</v>
      </c>
      <c r="K255" s="13" t="s">
        <v>148</v>
      </c>
      <c r="L255" s="13" t="s">
        <v>140</v>
      </c>
      <c r="M255" s="237"/>
      <c r="N255" s="244"/>
      <c r="O255" s="245"/>
      <c r="P255" s="245"/>
      <c r="Q255" s="245"/>
      <c r="R255" s="245"/>
      <c r="S255" s="246"/>
    </row>
    <row r="256" spans="1:19" ht="13.5" x14ac:dyDescent="0.25">
      <c r="A256" s="19"/>
      <c r="B256" s="250"/>
      <c r="C256" s="251"/>
      <c r="D256" s="20">
        <f>R216</f>
        <v>20.2181</v>
      </c>
      <c r="E256" s="21"/>
      <c r="F256" s="20"/>
      <c r="G256" s="20"/>
      <c r="H256" s="22">
        <v>18</v>
      </c>
      <c r="I256" s="22">
        <f>H256*D256</f>
        <v>363.92579999999998</v>
      </c>
      <c r="J256" s="22"/>
      <c r="K256" s="22"/>
      <c r="L256" s="22"/>
      <c r="M256" s="23"/>
      <c r="N256" s="244"/>
      <c r="O256" s="245"/>
      <c r="P256" s="245"/>
      <c r="Q256" s="245"/>
      <c r="R256" s="245"/>
      <c r="S256" s="246"/>
    </row>
    <row r="257" spans="1:19" ht="14.25" thickBot="1" x14ac:dyDescent="0.3">
      <c r="A257" s="24"/>
      <c r="B257" s="25"/>
      <c r="C257" s="25"/>
      <c r="D257" s="26"/>
      <c r="E257" s="27"/>
      <c r="F257" s="26"/>
      <c r="G257" s="26"/>
      <c r="H257" s="26"/>
      <c r="I257" s="28">
        <f>SUM(I256)</f>
        <v>363.92579999999998</v>
      </c>
      <c r="J257" s="29"/>
      <c r="K257" s="29"/>
      <c r="L257" s="28"/>
      <c r="M257" s="31">
        <v>0</v>
      </c>
      <c r="N257" s="247"/>
      <c r="O257" s="248"/>
      <c r="P257" s="248"/>
      <c r="Q257" s="248"/>
      <c r="R257" s="248"/>
      <c r="S257" s="249"/>
    </row>
    <row r="258" spans="1:19" ht="14.25" thickBot="1" x14ac:dyDescent="0.3">
      <c r="B258" s="38"/>
      <c r="C258" s="38"/>
      <c r="D258" s="39"/>
      <c r="E258" s="40"/>
      <c r="F258" s="39"/>
      <c r="G258" s="39"/>
      <c r="H258" s="39"/>
      <c r="I258" s="39"/>
      <c r="J258" s="39"/>
      <c r="K258" s="39"/>
      <c r="L258" s="39"/>
      <c r="M258" s="41"/>
      <c r="N258" s="42"/>
      <c r="O258" s="42"/>
      <c r="P258" s="42"/>
      <c r="Q258" s="42"/>
      <c r="R258" s="42"/>
      <c r="S258" s="42"/>
    </row>
    <row r="259" spans="1:19" ht="27" customHeight="1" thickBot="1" x14ac:dyDescent="0.25">
      <c r="A259" s="34" t="s">
        <v>476</v>
      </c>
      <c r="B259" s="225" t="str">
        <f>PLANILHA!C58</f>
        <v>Laje pré-fabricada treliçada para forro simples revestido, vão até 3.5m, capeamento 2cm, esp. 10cm, Fck =150Kg/cm2</v>
      </c>
      <c r="C259" s="226"/>
      <c r="D259" s="226"/>
      <c r="E259" s="226"/>
      <c r="F259" s="226"/>
      <c r="G259" s="226"/>
      <c r="H259" s="226"/>
      <c r="I259" s="226"/>
      <c r="J259" s="226"/>
      <c r="K259" s="226"/>
      <c r="L259" s="226"/>
      <c r="M259" s="226"/>
      <c r="N259" s="226"/>
      <c r="O259" s="227"/>
      <c r="P259" s="228" t="s">
        <v>54</v>
      </c>
      <c r="Q259" s="229"/>
      <c r="R259" s="35">
        <f>I264-M264</f>
        <v>47.966399999999993</v>
      </c>
      <c r="S259" s="36"/>
    </row>
    <row r="260" spans="1:19" ht="13.5" x14ac:dyDescent="0.2">
      <c r="A260" s="230"/>
      <c r="B260" s="231"/>
      <c r="C260" s="232"/>
      <c r="D260" s="10" t="s">
        <v>136</v>
      </c>
      <c r="E260" s="10" t="s">
        <v>137</v>
      </c>
      <c r="F260" s="10" t="s">
        <v>138</v>
      </c>
      <c r="G260" s="10" t="s">
        <v>139</v>
      </c>
      <c r="H260" s="11" t="s">
        <v>140</v>
      </c>
      <c r="I260" s="236" t="s">
        <v>141</v>
      </c>
      <c r="J260" s="238" t="s">
        <v>142</v>
      </c>
      <c r="K260" s="239"/>
      <c r="L260" s="240"/>
      <c r="M260" s="236" t="s">
        <v>141</v>
      </c>
      <c r="N260" s="241" t="s">
        <v>149</v>
      </c>
      <c r="O260" s="242"/>
      <c r="P260" s="242"/>
      <c r="Q260" s="242"/>
      <c r="R260" s="242"/>
      <c r="S260" s="243"/>
    </row>
    <row r="261" spans="1:19" ht="13.5" x14ac:dyDescent="0.2">
      <c r="A261" s="233"/>
      <c r="B261" s="234"/>
      <c r="C261" s="235"/>
      <c r="D261" s="12"/>
      <c r="E261" s="12"/>
      <c r="F261" s="12"/>
      <c r="G261" s="12" t="s">
        <v>146</v>
      </c>
      <c r="H261" s="13"/>
      <c r="I261" s="237"/>
      <c r="J261" s="13" t="s">
        <v>147</v>
      </c>
      <c r="K261" s="13" t="s">
        <v>148</v>
      </c>
      <c r="L261" s="13" t="s">
        <v>140</v>
      </c>
      <c r="M261" s="237"/>
      <c r="N261" s="244"/>
      <c r="O261" s="245"/>
      <c r="P261" s="245"/>
      <c r="Q261" s="245"/>
      <c r="R261" s="245"/>
      <c r="S261" s="246"/>
    </row>
    <row r="262" spans="1:19" ht="23.25" customHeight="1" x14ac:dyDescent="0.25">
      <c r="A262" s="19"/>
      <c r="B262" s="264" t="s">
        <v>418</v>
      </c>
      <c r="C262" s="265"/>
      <c r="D262" s="20">
        <v>2.5</v>
      </c>
      <c r="E262" s="21">
        <v>10.27</v>
      </c>
      <c r="F262" s="20"/>
      <c r="G262" s="20"/>
      <c r="H262" s="22">
        <f>D262*E262</f>
        <v>25.674999999999997</v>
      </c>
      <c r="I262" s="22">
        <f>H262</f>
        <v>25.674999999999997</v>
      </c>
      <c r="J262" s="22"/>
      <c r="K262" s="22"/>
      <c r="L262" s="22"/>
      <c r="M262" s="23"/>
      <c r="N262" s="244"/>
      <c r="O262" s="245"/>
      <c r="P262" s="245"/>
      <c r="Q262" s="245"/>
      <c r="R262" s="245"/>
      <c r="S262" s="246"/>
    </row>
    <row r="263" spans="1:19" ht="23.25" customHeight="1" x14ac:dyDescent="0.25">
      <c r="A263" s="19"/>
      <c r="B263" s="264" t="s">
        <v>308</v>
      </c>
      <c r="C263" s="265"/>
      <c r="D263" s="20">
        <f>4.24+0.3</f>
        <v>4.54</v>
      </c>
      <c r="E263" s="21">
        <v>4.91</v>
      </c>
      <c r="F263" s="20"/>
      <c r="G263" s="20"/>
      <c r="H263" s="22">
        <f>D263*E263</f>
        <v>22.291399999999999</v>
      </c>
      <c r="I263" s="22">
        <f>H263</f>
        <v>22.291399999999999</v>
      </c>
      <c r="J263" s="22"/>
      <c r="K263" s="22"/>
      <c r="L263" s="22"/>
      <c r="M263" s="23"/>
      <c r="N263" s="244"/>
      <c r="O263" s="245"/>
      <c r="P263" s="245"/>
      <c r="Q263" s="245"/>
      <c r="R263" s="245"/>
      <c r="S263" s="246"/>
    </row>
    <row r="264" spans="1:19" ht="14.25" thickBot="1" x14ac:dyDescent="0.3">
      <c r="A264" s="24"/>
      <c r="B264" s="25"/>
      <c r="C264" s="25"/>
      <c r="D264" s="26"/>
      <c r="E264" s="27"/>
      <c r="F264" s="26"/>
      <c r="G264" s="26"/>
      <c r="H264" s="26"/>
      <c r="I264" s="28">
        <f>SUM(I262:I263)</f>
        <v>47.966399999999993</v>
      </c>
      <c r="J264" s="29"/>
      <c r="K264" s="29"/>
      <c r="L264" s="28"/>
      <c r="M264" s="31">
        <v>0</v>
      </c>
      <c r="N264" s="247"/>
      <c r="O264" s="248"/>
      <c r="P264" s="248"/>
      <c r="Q264" s="248"/>
      <c r="R264" s="248"/>
      <c r="S264" s="249"/>
    </row>
    <row r="265" spans="1:19" ht="13.5" thickBot="1" x14ac:dyDescent="0.25">
      <c r="F265" s="33"/>
    </row>
    <row r="266" spans="1:19" ht="13.5" customHeight="1" thickBot="1" x14ac:dyDescent="0.25">
      <c r="A266" s="52" t="s">
        <v>76</v>
      </c>
      <c r="B266" s="252" t="s">
        <v>165</v>
      </c>
      <c r="C266" s="253"/>
      <c r="D266" s="253"/>
      <c r="E266" s="253"/>
      <c r="F266" s="253"/>
      <c r="G266" s="253"/>
      <c r="H266" s="253"/>
      <c r="I266" s="253"/>
      <c r="J266" s="253"/>
      <c r="K266" s="253"/>
      <c r="L266" s="253"/>
      <c r="M266" s="253"/>
      <c r="N266" s="253"/>
      <c r="O266" s="253"/>
      <c r="P266" s="253"/>
      <c r="Q266" s="253"/>
      <c r="R266" s="253"/>
      <c r="S266" s="254"/>
    </row>
    <row r="267" spans="1:19" ht="13.5" customHeight="1" thickBot="1" x14ac:dyDescent="0.25">
      <c r="A267" s="53" t="s">
        <v>77</v>
      </c>
      <c r="B267" s="225" t="s">
        <v>70</v>
      </c>
      <c r="C267" s="226"/>
      <c r="D267" s="226"/>
      <c r="E267" s="226"/>
      <c r="F267" s="226"/>
      <c r="G267" s="226"/>
      <c r="H267" s="226"/>
      <c r="I267" s="226"/>
      <c r="J267" s="226"/>
      <c r="K267" s="226"/>
      <c r="L267" s="226"/>
      <c r="M267" s="226"/>
      <c r="N267" s="226"/>
      <c r="O267" s="227"/>
      <c r="P267" s="228" t="s">
        <v>54</v>
      </c>
      <c r="Q267" s="229"/>
      <c r="R267" s="35">
        <f>I281-M281</f>
        <v>316.005</v>
      </c>
      <c r="S267" s="36"/>
    </row>
    <row r="268" spans="1:19" ht="13.5" x14ac:dyDescent="0.2">
      <c r="A268" s="230"/>
      <c r="B268" s="231"/>
      <c r="C268" s="232"/>
      <c r="D268" s="10" t="s">
        <v>136</v>
      </c>
      <c r="E268" s="10" t="s">
        <v>137</v>
      </c>
      <c r="F268" s="10" t="s">
        <v>138</v>
      </c>
      <c r="G268" s="10" t="s">
        <v>139</v>
      </c>
      <c r="H268" s="11" t="s">
        <v>140</v>
      </c>
      <c r="I268" s="236" t="s">
        <v>141</v>
      </c>
      <c r="J268" s="238" t="s">
        <v>142</v>
      </c>
      <c r="K268" s="239"/>
      <c r="L268" s="240"/>
      <c r="M268" s="236" t="s">
        <v>141</v>
      </c>
      <c r="N268" s="241" t="s">
        <v>149</v>
      </c>
      <c r="O268" s="242"/>
      <c r="P268" s="242"/>
      <c r="Q268" s="242"/>
      <c r="R268" s="242"/>
      <c r="S268" s="243"/>
    </row>
    <row r="269" spans="1:19" ht="13.5" x14ac:dyDescent="0.2">
      <c r="A269" s="233"/>
      <c r="B269" s="234"/>
      <c r="C269" s="235"/>
      <c r="D269" s="12" t="s">
        <v>147</v>
      </c>
      <c r="E269" s="12"/>
      <c r="F269" s="12" t="s">
        <v>145</v>
      </c>
      <c r="G269" s="12" t="s">
        <v>146</v>
      </c>
      <c r="H269" s="13"/>
      <c r="I269" s="237"/>
      <c r="J269" s="13" t="s">
        <v>147</v>
      </c>
      <c r="K269" s="13" t="s">
        <v>148</v>
      </c>
      <c r="L269" s="13" t="s">
        <v>140</v>
      </c>
      <c r="M269" s="237"/>
      <c r="N269" s="244"/>
      <c r="O269" s="245"/>
      <c r="P269" s="245"/>
      <c r="Q269" s="245"/>
      <c r="R269" s="245"/>
      <c r="S269" s="246"/>
    </row>
    <row r="270" spans="1:19" ht="46.5" customHeight="1" x14ac:dyDescent="0.25">
      <c r="A270" s="19"/>
      <c r="B270" s="264" t="s">
        <v>315</v>
      </c>
      <c r="C270" s="265"/>
      <c r="D270" s="20">
        <v>3.6</v>
      </c>
      <c r="E270" s="21"/>
      <c r="F270" s="20">
        <v>1.5</v>
      </c>
      <c r="G270" s="20"/>
      <c r="H270" s="22"/>
      <c r="I270" s="22">
        <f>D270*F270</f>
        <v>5.4</v>
      </c>
      <c r="J270" s="22"/>
      <c r="K270" s="22"/>
      <c r="L270" s="22"/>
      <c r="M270" s="23"/>
      <c r="N270" s="244"/>
      <c r="O270" s="245"/>
      <c r="P270" s="245"/>
      <c r="Q270" s="245"/>
      <c r="R270" s="245"/>
      <c r="S270" s="246"/>
    </row>
    <row r="271" spans="1:19" ht="13.5" x14ac:dyDescent="0.25">
      <c r="A271" s="19"/>
      <c r="B271" s="250" t="s">
        <v>152</v>
      </c>
      <c r="C271" s="251"/>
      <c r="D271" s="20">
        <v>5.8000000000000007</v>
      </c>
      <c r="E271" s="21"/>
      <c r="F271" s="20">
        <v>3</v>
      </c>
      <c r="G271" s="20"/>
      <c r="H271" s="22"/>
      <c r="I271" s="22">
        <f t="shared" ref="I271:I273" si="8">D271*F271</f>
        <v>17.400000000000002</v>
      </c>
      <c r="J271" s="22"/>
      <c r="K271" s="22"/>
      <c r="L271" s="22"/>
      <c r="M271" s="23">
        <f>J271*K271*L271</f>
        <v>0</v>
      </c>
      <c r="N271" s="244"/>
      <c r="O271" s="245"/>
      <c r="P271" s="245"/>
      <c r="Q271" s="245"/>
      <c r="R271" s="245"/>
      <c r="S271" s="246"/>
    </row>
    <row r="272" spans="1:19" ht="13.5" x14ac:dyDescent="0.25">
      <c r="A272" s="19"/>
      <c r="B272" s="250" t="s">
        <v>167</v>
      </c>
      <c r="C272" s="251"/>
      <c r="D272" s="20">
        <v>17.350000000000001</v>
      </c>
      <c r="E272" s="21"/>
      <c r="F272" s="20">
        <v>3</v>
      </c>
      <c r="G272" s="20"/>
      <c r="H272" s="22"/>
      <c r="I272" s="22">
        <f t="shared" si="8"/>
        <v>52.050000000000004</v>
      </c>
      <c r="J272" s="22"/>
      <c r="K272" s="22"/>
      <c r="L272" s="22"/>
      <c r="M272" s="23">
        <f t="shared" ref="M272:M277" si="9">J272*K272*L272</f>
        <v>0</v>
      </c>
      <c r="N272" s="244"/>
      <c r="O272" s="245"/>
      <c r="P272" s="245"/>
      <c r="Q272" s="245"/>
      <c r="R272" s="245"/>
      <c r="S272" s="246"/>
    </row>
    <row r="273" spans="1:19" ht="13.5" x14ac:dyDescent="0.25">
      <c r="A273" s="19"/>
      <c r="B273" s="250" t="s">
        <v>168</v>
      </c>
      <c r="C273" s="251"/>
      <c r="D273" s="20">
        <v>24.94</v>
      </c>
      <c r="E273" s="21"/>
      <c r="F273" s="20">
        <v>3</v>
      </c>
      <c r="G273" s="20"/>
      <c r="H273" s="22"/>
      <c r="I273" s="22">
        <f t="shared" si="8"/>
        <v>74.820000000000007</v>
      </c>
      <c r="J273" s="22"/>
      <c r="K273" s="22"/>
      <c r="L273" s="22"/>
      <c r="M273" s="23">
        <f t="shared" si="9"/>
        <v>0</v>
      </c>
      <c r="N273" s="244"/>
      <c r="O273" s="245"/>
      <c r="P273" s="245"/>
      <c r="Q273" s="245"/>
      <c r="R273" s="245"/>
      <c r="S273" s="246"/>
    </row>
    <row r="274" spans="1:19" ht="13.5" x14ac:dyDescent="0.25">
      <c r="A274" s="19"/>
      <c r="B274" s="250" t="s">
        <v>169</v>
      </c>
      <c r="C274" s="251"/>
      <c r="D274" s="20">
        <v>15.18</v>
      </c>
      <c r="E274" s="21"/>
      <c r="F274" s="20">
        <v>3</v>
      </c>
      <c r="G274" s="20"/>
      <c r="H274" s="22"/>
      <c r="I274" s="22">
        <f>D274*F274</f>
        <v>45.54</v>
      </c>
      <c r="J274" s="22"/>
      <c r="K274" s="22"/>
      <c r="L274" s="22"/>
      <c r="M274" s="23">
        <f t="shared" si="9"/>
        <v>0</v>
      </c>
      <c r="N274" s="244"/>
      <c r="O274" s="245"/>
      <c r="P274" s="245"/>
      <c r="Q274" s="245"/>
      <c r="R274" s="245"/>
      <c r="S274" s="246"/>
    </row>
    <row r="275" spans="1:19" ht="13.5" x14ac:dyDescent="0.25">
      <c r="A275" s="19"/>
      <c r="B275" s="250" t="s">
        <v>164</v>
      </c>
      <c r="C275" s="251"/>
      <c r="D275" s="20">
        <v>7</v>
      </c>
      <c r="E275" s="21"/>
      <c r="F275" s="20">
        <v>3</v>
      </c>
      <c r="G275" s="20"/>
      <c r="H275" s="22"/>
      <c r="I275" s="22">
        <f>D275*F275</f>
        <v>21</v>
      </c>
      <c r="J275" s="22"/>
      <c r="K275" s="22"/>
      <c r="L275" s="22"/>
      <c r="M275" s="23">
        <f t="shared" si="9"/>
        <v>0</v>
      </c>
      <c r="N275" s="244"/>
      <c r="O275" s="245"/>
      <c r="P275" s="245"/>
      <c r="Q275" s="245"/>
      <c r="R275" s="245"/>
      <c r="S275" s="246"/>
    </row>
    <row r="276" spans="1:19" ht="13.5" x14ac:dyDescent="0.25">
      <c r="A276" s="19"/>
      <c r="B276" s="250" t="s">
        <v>170</v>
      </c>
      <c r="C276" s="251"/>
      <c r="D276" s="20">
        <v>11.16</v>
      </c>
      <c r="E276" s="21"/>
      <c r="F276" s="20">
        <v>3</v>
      </c>
      <c r="G276" s="20"/>
      <c r="H276" s="22"/>
      <c r="I276" s="22">
        <f t="shared" ref="I276:I277" si="10">D276*F276</f>
        <v>33.480000000000004</v>
      </c>
      <c r="J276" s="22"/>
      <c r="K276" s="22"/>
      <c r="L276" s="22"/>
      <c r="M276" s="23">
        <f t="shared" si="9"/>
        <v>0</v>
      </c>
      <c r="N276" s="244"/>
      <c r="O276" s="245"/>
      <c r="P276" s="245"/>
      <c r="Q276" s="245"/>
      <c r="R276" s="245"/>
      <c r="S276" s="246"/>
    </row>
    <row r="277" spans="1:19" ht="13.5" x14ac:dyDescent="0.25">
      <c r="A277" s="19"/>
      <c r="B277" s="250" t="s">
        <v>171</v>
      </c>
      <c r="C277" s="251"/>
      <c r="D277" s="20">
        <v>4.46</v>
      </c>
      <c r="E277" s="21"/>
      <c r="F277" s="20">
        <v>3</v>
      </c>
      <c r="G277" s="20"/>
      <c r="H277" s="22"/>
      <c r="I277" s="22">
        <f t="shared" si="10"/>
        <v>13.379999999999999</v>
      </c>
      <c r="J277" s="22"/>
      <c r="K277" s="22"/>
      <c r="L277" s="22"/>
      <c r="M277" s="23">
        <f t="shared" si="9"/>
        <v>0</v>
      </c>
      <c r="N277" s="244"/>
      <c r="O277" s="245"/>
      <c r="P277" s="245"/>
      <c r="Q277" s="245"/>
      <c r="R277" s="245"/>
      <c r="S277" s="246"/>
    </row>
    <row r="278" spans="1:19" ht="21.75" customHeight="1" x14ac:dyDescent="0.25">
      <c r="A278" s="19"/>
      <c r="B278" s="264" t="s">
        <v>421</v>
      </c>
      <c r="C278" s="265"/>
      <c r="D278" s="20">
        <v>17.850000000000001</v>
      </c>
      <c r="E278" s="21"/>
      <c r="F278" s="20">
        <v>1.5</v>
      </c>
      <c r="G278" s="20"/>
      <c r="H278" s="22"/>
      <c r="I278" s="22">
        <f t="shared" ref="I278" si="11">D278*F278</f>
        <v>26.775000000000002</v>
      </c>
      <c r="J278" s="22"/>
      <c r="K278" s="22"/>
      <c r="L278" s="22"/>
      <c r="M278" s="23">
        <f t="shared" ref="M278" si="12">J278*K278*L278</f>
        <v>0</v>
      </c>
      <c r="N278" s="244"/>
      <c r="O278" s="245"/>
      <c r="P278" s="245"/>
      <c r="Q278" s="245"/>
      <c r="R278" s="245"/>
      <c r="S278" s="246"/>
    </row>
    <row r="279" spans="1:19" ht="25.5" customHeight="1" x14ac:dyDescent="0.25">
      <c r="A279" s="19"/>
      <c r="B279" s="264" t="s">
        <v>422</v>
      </c>
      <c r="C279" s="265"/>
      <c r="D279" s="20">
        <v>5.3</v>
      </c>
      <c r="E279" s="21"/>
      <c r="F279" s="20">
        <v>0.75</v>
      </c>
      <c r="G279" s="20"/>
      <c r="H279" s="22"/>
      <c r="I279" s="22">
        <f t="shared" ref="I279" si="13">D279*F279</f>
        <v>3.9749999999999996</v>
      </c>
      <c r="J279" s="22"/>
      <c r="K279" s="22"/>
      <c r="L279" s="22"/>
      <c r="M279" s="23">
        <f t="shared" ref="M279" si="14">J279*K279*L279</f>
        <v>0</v>
      </c>
      <c r="N279" s="244"/>
      <c r="O279" s="245"/>
      <c r="P279" s="245"/>
      <c r="Q279" s="245"/>
      <c r="R279" s="245"/>
      <c r="S279" s="246"/>
    </row>
    <row r="280" spans="1:19" ht="28.5" customHeight="1" x14ac:dyDescent="0.25">
      <c r="A280" s="19"/>
      <c r="B280" s="264" t="s">
        <v>423</v>
      </c>
      <c r="C280" s="265"/>
      <c r="D280" s="20">
        <v>14.79</v>
      </c>
      <c r="E280" s="21"/>
      <c r="F280" s="20">
        <v>1.5</v>
      </c>
      <c r="G280" s="20"/>
      <c r="H280" s="22"/>
      <c r="I280" s="22">
        <f t="shared" ref="I280" si="15">D280*F280</f>
        <v>22.184999999999999</v>
      </c>
      <c r="J280" s="22"/>
      <c r="K280" s="22"/>
      <c r="L280" s="22"/>
      <c r="M280" s="23">
        <f t="shared" ref="M280" si="16">J280*K280*L280</f>
        <v>0</v>
      </c>
      <c r="N280" s="244"/>
      <c r="O280" s="245"/>
      <c r="P280" s="245"/>
      <c r="Q280" s="245"/>
      <c r="R280" s="245"/>
      <c r="S280" s="246"/>
    </row>
    <row r="281" spans="1:19" ht="14.25" thickBot="1" x14ac:dyDescent="0.3">
      <c r="A281" s="24"/>
      <c r="B281" s="25"/>
      <c r="C281" s="25"/>
      <c r="D281" s="26"/>
      <c r="E281" s="27"/>
      <c r="F281" s="26"/>
      <c r="G281" s="26"/>
      <c r="H281" s="26"/>
      <c r="I281" s="28">
        <f>SUM(I270:I280)</f>
        <v>316.005</v>
      </c>
      <c r="J281" s="29"/>
      <c r="K281" s="29"/>
      <c r="L281" s="28"/>
      <c r="M281" s="31">
        <f>SUM(M271:M277)</f>
        <v>0</v>
      </c>
      <c r="N281" s="247"/>
      <c r="O281" s="248"/>
      <c r="P281" s="248"/>
      <c r="Q281" s="248"/>
      <c r="R281" s="248"/>
      <c r="S281" s="249"/>
    </row>
    <row r="282" spans="1:19" ht="14.25" thickBot="1" x14ac:dyDescent="0.3">
      <c r="B282" s="38"/>
      <c r="C282" s="38"/>
      <c r="D282" s="39"/>
      <c r="E282" s="40"/>
      <c r="F282" s="39"/>
      <c r="G282" s="39"/>
      <c r="H282" s="39"/>
      <c r="I282" s="39"/>
      <c r="J282" s="39"/>
      <c r="K282" s="39"/>
      <c r="L282" s="39"/>
      <c r="M282" s="41"/>
      <c r="N282" s="42"/>
      <c r="O282" s="42"/>
      <c r="P282" s="42"/>
      <c r="Q282" s="42"/>
      <c r="R282" s="42"/>
      <c r="S282" s="42"/>
    </row>
    <row r="283" spans="1:19" ht="13.5" customHeight="1" thickBot="1" x14ac:dyDescent="0.25">
      <c r="A283" s="52" t="s">
        <v>6</v>
      </c>
      <c r="B283" s="252" t="str">
        <f>PLANILHA!C63</f>
        <v>COBERTURA</v>
      </c>
      <c r="C283" s="253"/>
      <c r="D283" s="253"/>
      <c r="E283" s="253"/>
      <c r="F283" s="253"/>
      <c r="G283" s="253"/>
      <c r="H283" s="253"/>
      <c r="I283" s="253"/>
      <c r="J283" s="253"/>
      <c r="K283" s="253"/>
      <c r="L283" s="253"/>
      <c r="M283" s="253"/>
      <c r="N283" s="253"/>
      <c r="O283" s="253"/>
      <c r="P283" s="253"/>
      <c r="Q283" s="253"/>
      <c r="R283" s="253"/>
      <c r="S283" s="254"/>
    </row>
    <row r="284" spans="1:19" ht="24.75" customHeight="1" thickBot="1" x14ac:dyDescent="0.25">
      <c r="A284" s="53" t="s">
        <v>63</v>
      </c>
      <c r="B284" s="225" t="str">
        <f>PLANILHA!C64</f>
        <v>Estrutura metalica em tesouras ou trelicas, vao livre de 20m, fornecimento e montagem, nao sendo considerados os fechamentos metalicos, as colunas, os servicos gerais em alvenaria e concreto, as telhas de cobertura e a pintura de acabamento</v>
      </c>
      <c r="C284" s="226"/>
      <c r="D284" s="226"/>
      <c r="E284" s="226"/>
      <c r="F284" s="226"/>
      <c r="G284" s="226"/>
      <c r="H284" s="226"/>
      <c r="I284" s="226"/>
      <c r="J284" s="226"/>
      <c r="K284" s="226"/>
      <c r="L284" s="226"/>
      <c r="M284" s="226"/>
      <c r="N284" s="226"/>
      <c r="O284" s="227"/>
      <c r="P284" s="228" t="s">
        <v>54</v>
      </c>
      <c r="Q284" s="229"/>
      <c r="R284" s="35">
        <f>I288-M288</f>
        <v>329.6</v>
      </c>
      <c r="S284" s="36"/>
    </row>
    <row r="285" spans="1:19" ht="13.5" x14ac:dyDescent="0.2">
      <c r="A285" s="230"/>
      <c r="B285" s="231"/>
      <c r="C285" s="232"/>
      <c r="D285" s="10" t="s">
        <v>136</v>
      </c>
      <c r="E285" s="10" t="s">
        <v>137</v>
      </c>
      <c r="F285" s="10" t="s">
        <v>138</v>
      </c>
      <c r="G285" s="10" t="s">
        <v>139</v>
      </c>
      <c r="H285" s="11" t="s">
        <v>140</v>
      </c>
      <c r="I285" s="236" t="s">
        <v>141</v>
      </c>
      <c r="J285" s="238" t="s">
        <v>142</v>
      </c>
      <c r="K285" s="239"/>
      <c r="L285" s="240"/>
      <c r="M285" s="236" t="s">
        <v>141</v>
      </c>
      <c r="N285" s="241" t="s">
        <v>149</v>
      </c>
      <c r="O285" s="242"/>
      <c r="P285" s="242"/>
      <c r="Q285" s="242"/>
      <c r="R285" s="242"/>
      <c r="S285" s="243"/>
    </row>
    <row r="286" spans="1:19" ht="13.5" x14ac:dyDescent="0.2">
      <c r="A286" s="233"/>
      <c r="B286" s="234"/>
      <c r="C286" s="235"/>
      <c r="D286" s="12" t="s">
        <v>182</v>
      </c>
      <c r="E286" s="12"/>
      <c r="F286" s="12"/>
      <c r="G286" s="12" t="s">
        <v>146</v>
      </c>
      <c r="H286" s="13"/>
      <c r="I286" s="237"/>
      <c r="J286" s="13" t="s">
        <v>147</v>
      </c>
      <c r="K286" s="13" t="s">
        <v>148</v>
      </c>
      <c r="L286" s="13" t="s">
        <v>140</v>
      </c>
      <c r="M286" s="237"/>
      <c r="N286" s="244"/>
      <c r="O286" s="245"/>
      <c r="P286" s="245"/>
      <c r="Q286" s="245"/>
      <c r="R286" s="245"/>
      <c r="S286" s="246"/>
    </row>
    <row r="287" spans="1:19" ht="13.5" x14ac:dyDescent="0.25">
      <c r="A287" s="19"/>
      <c r="B287" s="250" t="s">
        <v>424</v>
      </c>
      <c r="C287" s="251"/>
      <c r="D287" s="20">
        <v>329.6</v>
      </c>
      <c r="E287" s="21"/>
      <c r="F287" s="20"/>
      <c r="G287" s="20"/>
      <c r="H287" s="22"/>
      <c r="I287" s="22">
        <f>D287</f>
        <v>329.6</v>
      </c>
      <c r="J287" s="22"/>
      <c r="K287" s="22"/>
      <c r="L287" s="22"/>
      <c r="M287" s="23"/>
      <c r="N287" s="244"/>
      <c r="O287" s="245"/>
      <c r="P287" s="245"/>
      <c r="Q287" s="245"/>
      <c r="R287" s="245"/>
      <c r="S287" s="246"/>
    </row>
    <row r="288" spans="1:19" ht="14.25" thickBot="1" x14ac:dyDescent="0.3">
      <c r="A288" s="24"/>
      <c r="B288" s="25"/>
      <c r="C288" s="25"/>
      <c r="D288" s="26"/>
      <c r="E288" s="27"/>
      <c r="F288" s="26"/>
      <c r="G288" s="26"/>
      <c r="H288" s="26"/>
      <c r="I288" s="28">
        <f>SUM(I287)</f>
        <v>329.6</v>
      </c>
      <c r="J288" s="29"/>
      <c r="K288" s="29"/>
      <c r="L288" s="28"/>
      <c r="M288" s="31">
        <v>0</v>
      </c>
      <c r="N288" s="247"/>
      <c r="O288" s="248"/>
      <c r="P288" s="248"/>
      <c r="Q288" s="248"/>
      <c r="R288" s="248"/>
      <c r="S288" s="249"/>
    </row>
    <row r="289" spans="1:19" ht="13.5" thickBot="1" x14ac:dyDescent="0.25">
      <c r="F289" s="33"/>
    </row>
    <row r="290" spans="1:19" ht="24.75" customHeight="1" thickBot="1" x14ac:dyDescent="0.25">
      <c r="A290" s="34" t="s">
        <v>64</v>
      </c>
      <c r="B290" s="225" t="str">
        <f>PLANILHA!C65</f>
        <v>Trama de aço composta por terças para telhados de até 2 águas para telha ondulada de fibrocimento, metálica, plástica ou termoacústica, inclusive uso transporte vertical</v>
      </c>
      <c r="C290" s="226"/>
      <c r="D290" s="226"/>
      <c r="E290" s="226"/>
      <c r="F290" s="226"/>
      <c r="G290" s="226"/>
      <c r="H290" s="226"/>
      <c r="I290" s="226"/>
      <c r="J290" s="226"/>
      <c r="K290" s="226"/>
      <c r="L290" s="226"/>
      <c r="M290" s="226"/>
      <c r="N290" s="226"/>
      <c r="O290" s="227"/>
      <c r="P290" s="228" t="s">
        <v>54</v>
      </c>
      <c r="Q290" s="229"/>
      <c r="R290" s="35">
        <f>I294-M294</f>
        <v>329.6</v>
      </c>
      <c r="S290" s="36"/>
    </row>
    <row r="291" spans="1:19" ht="13.5" x14ac:dyDescent="0.2">
      <c r="A291" s="230"/>
      <c r="B291" s="231"/>
      <c r="C291" s="232"/>
      <c r="D291" s="10" t="s">
        <v>136</v>
      </c>
      <c r="E291" s="10" t="s">
        <v>137</v>
      </c>
      <c r="F291" s="10" t="s">
        <v>138</v>
      </c>
      <c r="G291" s="10" t="s">
        <v>139</v>
      </c>
      <c r="H291" s="11" t="s">
        <v>140</v>
      </c>
      <c r="I291" s="236" t="s">
        <v>141</v>
      </c>
      <c r="J291" s="238" t="s">
        <v>142</v>
      </c>
      <c r="K291" s="239"/>
      <c r="L291" s="240"/>
      <c r="M291" s="236" t="s">
        <v>141</v>
      </c>
      <c r="N291" s="241" t="s">
        <v>149</v>
      </c>
      <c r="O291" s="242"/>
      <c r="P291" s="242"/>
      <c r="Q291" s="242"/>
      <c r="R291" s="242"/>
      <c r="S291" s="243"/>
    </row>
    <row r="292" spans="1:19" ht="13.5" x14ac:dyDescent="0.2">
      <c r="A292" s="233"/>
      <c r="B292" s="234"/>
      <c r="C292" s="235"/>
      <c r="D292" s="12" t="s">
        <v>182</v>
      </c>
      <c r="E292" s="12"/>
      <c r="F292" s="12"/>
      <c r="G292" s="12"/>
      <c r="H292" s="13"/>
      <c r="I292" s="237"/>
      <c r="J292" s="13" t="s">
        <v>147</v>
      </c>
      <c r="K292" s="13" t="s">
        <v>148</v>
      </c>
      <c r="L292" s="13" t="s">
        <v>140</v>
      </c>
      <c r="M292" s="237"/>
      <c r="N292" s="244"/>
      <c r="O292" s="245"/>
      <c r="P292" s="245"/>
      <c r="Q292" s="245"/>
      <c r="R292" s="245"/>
      <c r="S292" s="246"/>
    </row>
    <row r="293" spans="1:19" ht="13.5" x14ac:dyDescent="0.25">
      <c r="A293" s="19"/>
      <c r="B293" s="250" t="s">
        <v>424</v>
      </c>
      <c r="C293" s="251"/>
      <c r="D293" s="20">
        <v>329.6</v>
      </c>
      <c r="E293" s="21"/>
      <c r="F293" s="20"/>
      <c r="G293" s="20"/>
      <c r="H293" s="22"/>
      <c r="I293" s="22">
        <f>D293</f>
        <v>329.6</v>
      </c>
      <c r="J293" s="22"/>
      <c r="K293" s="22"/>
      <c r="L293" s="22"/>
      <c r="M293" s="23"/>
      <c r="N293" s="244"/>
      <c r="O293" s="245"/>
      <c r="P293" s="245"/>
      <c r="Q293" s="245"/>
      <c r="R293" s="245"/>
      <c r="S293" s="246"/>
    </row>
    <row r="294" spans="1:19" ht="14.25" thickBot="1" x14ac:dyDescent="0.3">
      <c r="A294" s="24"/>
      <c r="B294" s="25"/>
      <c r="C294" s="25"/>
      <c r="D294" s="26"/>
      <c r="E294" s="27"/>
      <c r="F294" s="26"/>
      <c r="G294" s="26"/>
      <c r="H294" s="26"/>
      <c r="I294" s="28">
        <f>SUM(I293)</f>
        <v>329.6</v>
      </c>
      <c r="J294" s="29"/>
      <c r="K294" s="29"/>
      <c r="L294" s="28"/>
      <c r="M294" s="31">
        <v>0</v>
      </c>
      <c r="N294" s="247"/>
      <c r="O294" s="248"/>
      <c r="P294" s="248"/>
      <c r="Q294" s="248"/>
      <c r="R294" s="248"/>
      <c r="S294" s="249"/>
    </row>
    <row r="295" spans="1:19" ht="14.25" thickBot="1" x14ac:dyDescent="0.3">
      <c r="B295" s="38"/>
      <c r="C295" s="38"/>
      <c r="D295" s="39"/>
      <c r="E295" s="40"/>
      <c r="F295" s="39"/>
      <c r="G295" s="39"/>
      <c r="H295" s="39"/>
      <c r="I295" s="39"/>
      <c r="J295" s="39"/>
      <c r="K295" s="39"/>
      <c r="L295" s="39"/>
      <c r="M295" s="41"/>
      <c r="N295" s="42"/>
      <c r="O295" s="42"/>
      <c r="P295" s="42"/>
      <c r="Q295" s="42"/>
      <c r="R295" s="42"/>
      <c r="S295" s="42"/>
    </row>
    <row r="296" spans="1:19" ht="24.75" customHeight="1" thickBot="1" x14ac:dyDescent="0.25">
      <c r="A296" s="34" t="s">
        <v>100</v>
      </c>
      <c r="B296" s="225" t="str">
        <f>PLANILHA!C66</f>
        <v>Telha em aço galvanizado trapezoidal 40, e=0.50mm, pintura cor branca nas duas faces, inclusive acessório de fixação, ref. Stanto André, Eternit, Metform ou equivalente</v>
      </c>
      <c r="C296" s="226"/>
      <c r="D296" s="226"/>
      <c r="E296" s="226"/>
      <c r="F296" s="226"/>
      <c r="G296" s="226"/>
      <c r="H296" s="226"/>
      <c r="I296" s="226"/>
      <c r="J296" s="226"/>
      <c r="K296" s="226"/>
      <c r="L296" s="226"/>
      <c r="M296" s="226"/>
      <c r="N296" s="226"/>
      <c r="O296" s="227"/>
      <c r="P296" s="228" t="s">
        <v>54</v>
      </c>
      <c r="Q296" s="229"/>
      <c r="R296" s="35">
        <f>I301-M301</f>
        <v>344.31200000000001</v>
      </c>
      <c r="S296" s="36"/>
    </row>
    <row r="297" spans="1:19" ht="13.5" x14ac:dyDescent="0.2">
      <c r="A297" s="230"/>
      <c r="B297" s="231"/>
      <c r="C297" s="232"/>
      <c r="D297" s="10" t="s">
        <v>136</v>
      </c>
      <c r="E297" s="10" t="s">
        <v>137</v>
      </c>
      <c r="F297" s="10" t="s">
        <v>138</v>
      </c>
      <c r="G297" s="10" t="s">
        <v>139</v>
      </c>
      <c r="H297" s="11" t="s">
        <v>140</v>
      </c>
      <c r="I297" s="236" t="s">
        <v>141</v>
      </c>
      <c r="J297" s="238" t="s">
        <v>142</v>
      </c>
      <c r="K297" s="239"/>
      <c r="L297" s="240"/>
      <c r="M297" s="236" t="s">
        <v>141</v>
      </c>
      <c r="N297" s="241" t="s">
        <v>149</v>
      </c>
      <c r="O297" s="242"/>
      <c r="P297" s="242"/>
      <c r="Q297" s="242"/>
      <c r="R297" s="242"/>
      <c r="S297" s="243"/>
    </row>
    <row r="298" spans="1:19" ht="13.5" x14ac:dyDescent="0.2">
      <c r="A298" s="233"/>
      <c r="B298" s="234"/>
      <c r="C298" s="235"/>
      <c r="D298" s="12" t="s">
        <v>182</v>
      </c>
      <c r="E298" s="12"/>
      <c r="F298" s="12"/>
      <c r="G298" s="12"/>
      <c r="H298" s="13"/>
      <c r="I298" s="237"/>
      <c r="J298" s="13" t="s">
        <v>147</v>
      </c>
      <c r="K298" s="13" t="s">
        <v>148</v>
      </c>
      <c r="L298" s="13" t="s">
        <v>140</v>
      </c>
      <c r="M298" s="237"/>
      <c r="N298" s="244"/>
      <c r="O298" s="245"/>
      <c r="P298" s="245"/>
      <c r="Q298" s="245"/>
      <c r="R298" s="245"/>
      <c r="S298" s="246"/>
    </row>
    <row r="299" spans="1:19" ht="13.5" x14ac:dyDescent="0.25">
      <c r="A299" s="19"/>
      <c r="B299" s="250" t="s">
        <v>424</v>
      </c>
      <c r="C299" s="251"/>
      <c r="D299" s="20">
        <v>329.6</v>
      </c>
      <c r="E299" s="21"/>
      <c r="F299" s="20"/>
      <c r="G299" s="20"/>
      <c r="H299" s="22"/>
      <c r="I299" s="22">
        <f>D299</f>
        <v>329.6</v>
      </c>
      <c r="J299" s="22"/>
      <c r="K299" s="22"/>
      <c r="L299" s="22"/>
      <c r="M299" s="23"/>
      <c r="N299" s="244"/>
      <c r="O299" s="245"/>
      <c r="P299" s="245"/>
      <c r="Q299" s="245"/>
      <c r="R299" s="245"/>
      <c r="S299" s="246"/>
    </row>
    <row r="300" spans="1:19" ht="13.5" x14ac:dyDescent="0.25">
      <c r="A300" s="19"/>
      <c r="B300" s="250" t="s">
        <v>425</v>
      </c>
      <c r="C300" s="251"/>
      <c r="D300" s="20">
        <v>24.52</v>
      </c>
      <c r="E300" s="21">
        <v>0.6</v>
      </c>
      <c r="F300" s="20"/>
      <c r="G300" s="20"/>
      <c r="H300" s="22"/>
      <c r="I300" s="22">
        <f>D300*E300</f>
        <v>14.712</v>
      </c>
      <c r="J300" s="22"/>
      <c r="K300" s="22"/>
      <c r="L300" s="22"/>
      <c r="M300" s="23"/>
      <c r="N300" s="244"/>
      <c r="O300" s="245"/>
      <c r="P300" s="245"/>
      <c r="Q300" s="245"/>
      <c r="R300" s="245"/>
      <c r="S300" s="246"/>
    </row>
    <row r="301" spans="1:19" ht="14.25" thickBot="1" x14ac:dyDescent="0.3">
      <c r="A301" s="24"/>
      <c r="B301" s="25"/>
      <c r="C301" s="25"/>
      <c r="D301" s="26"/>
      <c r="E301" s="27"/>
      <c r="F301" s="26"/>
      <c r="G301" s="26"/>
      <c r="H301" s="26"/>
      <c r="I301" s="28">
        <f>SUM(I299:I300)</f>
        <v>344.31200000000001</v>
      </c>
      <c r="J301" s="29"/>
      <c r="K301" s="29"/>
      <c r="L301" s="28"/>
      <c r="M301" s="31">
        <v>0</v>
      </c>
      <c r="N301" s="247"/>
      <c r="O301" s="248"/>
      <c r="P301" s="248"/>
      <c r="Q301" s="248"/>
      <c r="R301" s="248"/>
      <c r="S301" s="249"/>
    </row>
    <row r="302" spans="1:19" ht="14.25" thickBot="1" x14ac:dyDescent="0.3">
      <c r="B302" s="38"/>
      <c r="C302" s="38"/>
      <c r="D302" s="39"/>
      <c r="E302" s="40"/>
      <c r="F302" s="39"/>
      <c r="G302" s="39"/>
      <c r="H302" s="39"/>
      <c r="I302" s="39"/>
      <c r="J302" s="39"/>
      <c r="K302" s="39"/>
      <c r="L302" s="39"/>
      <c r="M302" s="41"/>
      <c r="N302" s="42"/>
      <c r="O302" s="42"/>
      <c r="P302" s="42"/>
      <c r="Q302" s="42"/>
      <c r="R302" s="42"/>
      <c r="S302" s="42"/>
    </row>
    <row r="303" spans="1:19" ht="24.75" customHeight="1" thickBot="1" x14ac:dyDescent="0.25">
      <c r="A303" s="34" t="s">
        <v>316</v>
      </c>
      <c r="B303" s="225" t="str">
        <f>PLANILHA!C67</f>
        <v>Pintura de superfície metálica com uma demão de primer Epoxi e duas demãos de tinta à base de Epoxi</v>
      </c>
      <c r="C303" s="226"/>
      <c r="D303" s="226"/>
      <c r="E303" s="226"/>
      <c r="F303" s="226"/>
      <c r="G303" s="226"/>
      <c r="H303" s="226"/>
      <c r="I303" s="226"/>
      <c r="J303" s="226"/>
      <c r="K303" s="226"/>
      <c r="L303" s="226"/>
      <c r="M303" s="226"/>
      <c r="N303" s="226"/>
      <c r="O303" s="227"/>
      <c r="P303" s="228" t="s">
        <v>54</v>
      </c>
      <c r="Q303" s="229"/>
      <c r="R303" s="35">
        <f>I307-M307</f>
        <v>329.6</v>
      </c>
      <c r="S303" s="36"/>
    </row>
    <row r="304" spans="1:19" ht="13.5" x14ac:dyDescent="0.2">
      <c r="A304" s="230"/>
      <c r="B304" s="231"/>
      <c r="C304" s="232"/>
      <c r="D304" s="10" t="s">
        <v>136</v>
      </c>
      <c r="E304" s="10" t="s">
        <v>137</v>
      </c>
      <c r="F304" s="10" t="s">
        <v>138</v>
      </c>
      <c r="G304" s="10" t="s">
        <v>139</v>
      </c>
      <c r="H304" s="11" t="s">
        <v>140</v>
      </c>
      <c r="I304" s="236" t="s">
        <v>141</v>
      </c>
      <c r="J304" s="238" t="s">
        <v>142</v>
      </c>
      <c r="K304" s="239"/>
      <c r="L304" s="240"/>
      <c r="M304" s="236" t="s">
        <v>141</v>
      </c>
      <c r="N304" s="241" t="s">
        <v>149</v>
      </c>
      <c r="O304" s="242"/>
      <c r="P304" s="242"/>
      <c r="Q304" s="242"/>
      <c r="R304" s="242"/>
      <c r="S304" s="243"/>
    </row>
    <row r="305" spans="1:19" ht="13.5" x14ac:dyDescent="0.2">
      <c r="A305" s="233"/>
      <c r="B305" s="234"/>
      <c r="C305" s="235"/>
      <c r="D305" s="12" t="s">
        <v>182</v>
      </c>
      <c r="E305" s="12"/>
      <c r="F305" s="12"/>
      <c r="G305" s="12"/>
      <c r="H305" s="13"/>
      <c r="I305" s="237"/>
      <c r="J305" s="13" t="s">
        <v>147</v>
      </c>
      <c r="K305" s="13" t="s">
        <v>148</v>
      </c>
      <c r="L305" s="13" t="s">
        <v>140</v>
      </c>
      <c r="M305" s="237"/>
      <c r="N305" s="244"/>
      <c r="O305" s="245"/>
      <c r="P305" s="245"/>
      <c r="Q305" s="245"/>
      <c r="R305" s="245"/>
      <c r="S305" s="246"/>
    </row>
    <row r="306" spans="1:19" ht="13.5" x14ac:dyDescent="0.25">
      <c r="A306" s="19"/>
      <c r="B306" s="250"/>
      <c r="C306" s="251"/>
      <c r="D306" s="20">
        <v>329.6</v>
      </c>
      <c r="E306" s="21"/>
      <c r="F306" s="20"/>
      <c r="G306" s="20"/>
      <c r="H306" s="22"/>
      <c r="I306" s="22">
        <f>D306</f>
        <v>329.6</v>
      </c>
      <c r="J306" s="22"/>
      <c r="K306" s="22"/>
      <c r="L306" s="22"/>
      <c r="M306" s="23"/>
      <c r="N306" s="244"/>
      <c r="O306" s="245"/>
      <c r="P306" s="245"/>
      <c r="Q306" s="245"/>
      <c r="R306" s="245"/>
      <c r="S306" s="246"/>
    </row>
    <row r="307" spans="1:19" ht="14.25" thickBot="1" x14ac:dyDescent="0.3">
      <c r="A307" s="24"/>
      <c r="B307" s="25"/>
      <c r="C307" s="25"/>
      <c r="D307" s="26"/>
      <c r="E307" s="27"/>
      <c r="F307" s="26"/>
      <c r="G307" s="26"/>
      <c r="H307" s="26"/>
      <c r="I307" s="28">
        <f>SUM(I306)</f>
        <v>329.6</v>
      </c>
      <c r="J307" s="29"/>
      <c r="K307" s="29"/>
      <c r="L307" s="28"/>
      <c r="M307" s="31">
        <v>0</v>
      </c>
      <c r="N307" s="247"/>
      <c r="O307" s="248"/>
      <c r="P307" s="248"/>
      <c r="Q307" s="248"/>
      <c r="R307" s="248"/>
      <c r="S307" s="249"/>
    </row>
    <row r="308" spans="1:19" ht="13.5" x14ac:dyDescent="0.25">
      <c r="B308" s="38"/>
      <c r="C308" s="38"/>
      <c r="D308" s="73"/>
      <c r="E308" s="40"/>
      <c r="F308" s="73"/>
      <c r="G308" s="73"/>
      <c r="H308" s="73"/>
      <c r="I308" s="73"/>
      <c r="J308" s="73"/>
      <c r="K308" s="73"/>
      <c r="L308" s="73"/>
      <c r="M308" s="41"/>
      <c r="N308" s="42"/>
      <c r="O308" s="42"/>
      <c r="P308" s="42"/>
      <c r="Q308" s="42"/>
      <c r="R308" s="42"/>
      <c r="S308" s="42"/>
    </row>
    <row r="309" spans="1:19" ht="13.5" x14ac:dyDescent="0.25">
      <c r="B309" s="38"/>
      <c r="C309" s="38"/>
      <c r="D309" s="73"/>
      <c r="E309" s="40"/>
      <c r="F309" s="73"/>
      <c r="G309" s="73"/>
      <c r="H309" s="73"/>
      <c r="I309" s="73"/>
      <c r="J309" s="73"/>
      <c r="K309" s="73"/>
      <c r="L309" s="73"/>
      <c r="M309" s="41"/>
      <c r="N309" s="42"/>
      <c r="O309" s="42"/>
      <c r="P309" s="42"/>
      <c r="Q309" s="42"/>
      <c r="R309" s="42"/>
      <c r="S309" s="42"/>
    </row>
    <row r="310" spans="1:19" ht="13.5" x14ac:dyDescent="0.25">
      <c r="B310" s="38"/>
      <c r="C310" s="38"/>
      <c r="D310" s="73"/>
      <c r="E310" s="40"/>
      <c r="F310" s="73"/>
      <c r="G310" s="73"/>
      <c r="H310" s="73"/>
      <c r="I310" s="73"/>
      <c r="J310" s="73"/>
      <c r="K310" s="73"/>
      <c r="L310" s="73"/>
      <c r="M310" s="41"/>
      <c r="N310" s="42"/>
      <c r="O310" s="42"/>
      <c r="P310" s="42"/>
      <c r="Q310" s="42"/>
      <c r="R310" s="42"/>
      <c r="S310" s="42"/>
    </row>
    <row r="311" spans="1:19" ht="13.5" x14ac:dyDescent="0.25">
      <c r="B311" s="38"/>
      <c r="C311" s="38"/>
      <c r="D311" s="73"/>
      <c r="E311" s="40"/>
      <c r="F311" s="73"/>
      <c r="G311" s="73"/>
      <c r="H311" s="73"/>
      <c r="I311" s="73"/>
      <c r="J311" s="73"/>
      <c r="K311" s="73"/>
      <c r="L311" s="73"/>
      <c r="M311" s="41"/>
      <c r="N311" s="42"/>
      <c r="O311" s="42"/>
      <c r="P311" s="42"/>
      <c r="Q311" s="42"/>
      <c r="R311" s="42"/>
      <c r="S311" s="42"/>
    </row>
    <row r="312" spans="1:19" ht="14.25" thickBot="1" x14ac:dyDescent="0.3">
      <c r="B312" s="38"/>
      <c r="C312" s="38"/>
      <c r="D312" s="73"/>
      <c r="E312" s="40"/>
      <c r="F312" s="73"/>
      <c r="G312" s="73"/>
      <c r="H312" s="73"/>
      <c r="I312" s="73"/>
      <c r="J312" s="73"/>
      <c r="K312" s="73"/>
      <c r="L312" s="73"/>
      <c r="M312" s="41"/>
      <c r="N312" s="42"/>
      <c r="O312" s="42"/>
      <c r="P312" s="42"/>
      <c r="Q312" s="42"/>
      <c r="R312" s="42"/>
      <c r="S312" s="42"/>
    </row>
    <row r="313" spans="1:19" ht="13.5" customHeight="1" thickBot="1" x14ac:dyDescent="0.25">
      <c r="A313" s="52" t="s">
        <v>7</v>
      </c>
      <c r="B313" s="252" t="s">
        <v>172</v>
      </c>
      <c r="C313" s="253"/>
      <c r="D313" s="253"/>
      <c r="E313" s="253"/>
      <c r="F313" s="253"/>
      <c r="G313" s="253"/>
      <c r="H313" s="253"/>
      <c r="I313" s="253"/>
      <c r="J313" s="253"/>
      <c r="K313" s="253"/>
      <c r="L313" s="253"/>
      <c r="M313" s="253"/>
      <c r="N313" s="253"/>
      <c r="O313" s="253"/>
      <c r="P313" s="253"/>
      <c r="Q313" s="253"/>
      <c r="R313" s="253"/>
      <c r="S313" s="254"/>
    </row>
    <row r="314" spans="1:19" ht="13.5" customHeight="1" thickBot="1" x14ac:dyDescent="0.25">
      <c r="A314" s="53" t="s">
        <v>9</v>
      </c>
      <c r="B314" s="225" t="s">
        <v>62</v>
      </c>
      <c r="C314" s="226"/>
      <c r="D314" s="226"/>
      <c r="E314" s="226"/>
      <c r="F314" s="226"/>
      <c r="G314" s="226"/>
      <c r="H314" s="226"/>
      <c r="I314" s="226"/>
      <c r="J314" s="226"/>
      <c r="K314" s="226"/>
      <c r="L314" s="226"/>
      <c r="M314" s="226"/>
      <c r="N314" s="226"/>
      <c r="O314" s="227"/>
      <c r="P314" s="228" t="s">
        <v>54</v>
      </c>
      <c r="Q314" s="229"/>
      <c r="R314" s="35">
        <f>I326-M326</f>
        <v>207.34889999999999</v>
      </c>
      <c r="S314" s="36"/>
    </row>
    <row r="315" spans="1:19" ht="13.5" x14ac:dyDescent="0.2">
      <c r="A315" s="230"/>
      <c r="B315" s="231"/>
      <c r="C315" s="232"/>
      <c r="D315" s="10" t="s">
        <v>136</v>
      </c>
      <c r="E315" s="10" t="s">
        <v>137</v>
      </c>
      <c r="F315" s="10" t="s">
        <v>138</v>
      </c>
      <c r="G315" s="10" t="s">
        <v>139</v>
      </c>
      <c r="H315" s="11" t="s">
        <v>140</v>
      </c>
      <c r="I315" s="236" t="s">
        <v>141</v>
      </c>
      <c r="J315" s="238" t="s">
        <v>142</v>
      </c>
      <c r="K315" s="239"/>
      <c r="L315" s="240"/>
      <c r="M315" s="236" t="s">
        <v>141</v>
      </c>
      <c r="N315" s="241" t="s">
        <v>149</v>
      </c>
      <c r="O315" s="242"/>
      <c r="P315" s="242"/>
      <c r="Q315" s="242"/>
      <c r="R315" s="242"/>
      <c r="S315" s="243"/>
    </row>
    <row r="316" spans="1:19" ht="13.5" x14ac:dyDescent="0.2">
      <c r="A316" s="233"/>
      <c r="B316" s="234"/>
      <c r="C316" s="235"/>
      <c r="D316" s="12" t="s">
        <v>147</v>
      </c>
      <c r="E316" s="12" t="s">
        <v>144</v>
      </c>
      <c r="F316" s="12"/>
      <c r="G316" s="12"/>
      <c r="H316" s="13"/>
      <c r="I316" s="237"/>
      <c r="J316" s="13" t="s">
        <v>147</v>
      </c>
      <c r="K316" s="13" t="s">
        <v>148</v>
      </c>
      <c r="L316" s="13" t="s">
        <v>140</v>
      </c>
      <c r="M316" s="237"/>
      <c r="N316" s="244"/>
      <c r="O316" s="245"/>
      <c r="P316" s="245"/>
      <c r="Q316" s="245"/>
      <c r="R316" s="245"/>
      <c r="S316" s="246"/>
    </row>
    <row r="317" spans="1:19" ht="13.5" x14ac:dyDescent="0.25">
      <c r="A317" s="19"/>
      <c r="B317" s="250" t="s">
        <v>166</v>
      </c>
      <c r="C317" s="251"/>
      <c r="D317" s="20">
        <v>5</v>
      </c>
      <c r="E317" s="20">
        <v>7.3</v>
      </c>
      <c r="F317" s="20"/>
      <c r="G317" s="20"/>
      <c r="H317" s="22"/>
      <c r="I317" s="22">
        <f>D317*E317</f>
        <v>36.5</v>
      </c>
      <c r="J317" s="22"/>
      <c r="K317" s="22"/>
      <c r="L317" s="22"/>
      <c r="M317" s="23"/>
      <c r="N317" s="244"/>
      <c r="O317" s="245"/>
      <c r="P317" s="245"/>
      <c r="Q317" s="245"/>
      <c r="R317" s="245"/>
      <c r="S317" s="246"/>
    </row>
    <row r="318" spans="1:19" ht="13.5" x14ac:dyDescent="0.25">
      <c r="A318" s="19"/>
      <c r="B318" s="250" t="s">
        <v>160</v>
      </c>
      <c r="C318" s="251"/>
      <c r="D318" s="20">
        <v>6.5</v>
      </c>
      <c r="E318" s="20">
        <v>6.65</v>
      </c>
      <c r="F318" s="20"/>
      <c r="G318" s="20"/>
      <c r="H318" s="22"/>
      <c r="I318" s="22">
        <f t="shared" ref="I318:I325" si="17">D318*E318</f>
        <v>43.225000000000001</v>
      </c>
      <c r="J318" s="22"/>
      <c r="K318" s="22"/>
      <c r="L318" s="22"/>
      <c r="M318" s="23"/>
      <c r="N318" s="244"/>
      <c r="O318" s="245"/>
      <c r="P318" s="245"/>
      <c r="Q318" s="245"/>
      <c r="R318" s="245"/>
      <c r="S318" s="246"/>
    </row>
    <row r="319" spans="1:19" ht="13.5" x14ac:dyDescent="0.25">
      <c r="A319" s="19"/>
      <c r="B319" s="250" t="s">
        <v>173</v>
      </c>
      <c r="C319" s="251"/>
      <c r="D319" s="20">
        <v>3.46</v>
      </c>
      <c r="E319" s="20">
        <v>5</v>
      </c>
      <c r="F319" s="20"/>
      <c r="G319" s="20"/>
      <c r="H319" s="22"/>
      <c r="I319" s="22">
        <f t="shared" si="17"/>
        <v>17.3</v>
      </c>
      <c r="J319" s="22"/>
      <c r="K319" s="22"/>
      <c r="L319" s="22"/>
      <c r="M319" s="23"/>
      <c r="N319" s="244"/>
      <c r="O319" s="245"/>
      <c r="P319" s="245"/>
      <c r="Q319" s="245"/>
      <c r="R319" s="245"/>
      <c r="S319" s="246"/>
    </row>
    <row r="320" spans="1:19" ht="13.5" x14ac:dyDescent="0.25">
      <c r="A320" s="19"/>
      <c r="B320" s="250" t="s">
        <v>174</v>
      </c>
      <c r="C320" s="251"/>
      <c r="D320" s="20">
        <v>1.5</v>
      </c>
      <c r="E320" s="20">
        <v>1.83</v>
      </c>
      <c r="F320" s="20"/>
      <c r="G320" s="20"/>
      <c r="H320" s="22"/>
      <c r="I320" s="22">
        <f t="shared" si="17"/>
        <v>2.7450000000000001</v>
      </c>
      <c r="J320" s="22"/>
      <c r="K320" s="22"/>
      <c r="L320" s="22"/>
      <c r="M320" s="23"/>
      <c r="N320" s="244"/>
      <c r="O320" s="245"/>
      <c r="P320" s="245"/>
      <c r="Q320" s="245"/>
      <c r="R320" s="245"/>
      <c r="S320" s="246"/>
    </row>
    <row r="321" spans="1:19" ht="13.5" x14ac:dyDescent="0.25">
      <c r="A321" s="57"/>
      <c r="B321" s="298" t="s">
        <v>152</v>
      </c>
      <c r="C321" s="299"/>
      <c r="D321" s="58">
        <v>1.48</v>
      </c>
      <c r="E321" s="58">
        <v>2.82</v>
      </c>
      <c r="F321" s="58"/>
      <c r="G321" s="58"/>
      <c r="H321" s="59"/>
      <c r="I321" s="22">
        <f t="shared" si="17"/>
        <v>4.1735999999999995</v>
      </c>
      <c r="J321" s="59"/>
      <c r="K321" s="59"/>
      <c r="L321" s="59"/>
      <c r="M321" s="60"/>
      <c r="N321" s="244"/>
      <c r="O321" s="245"/>
      <c r="P321" s="245"/>
      <c r="Q321" s="245"/>
      <c r="R321" s="245"/>
      <c r="S321" s="246"/>
    </row>
    <row r="322" spans="1:19" ht="13.5" x14ac:dyDescent="0.25">
      <c r="A322" s="19"/>
      <c r="B322" s="250" t="s">
        <v>167</v>
      </c>
      <c r="C322" s="251"/>
      <c r="D322" s="20">
        <v>4.95</v>
      </c>
      <c r="E322" s="20">
        <v>7.45</v>
      </c>
      <c r="F322" s="20"/>
      <c r="G322" s="20"/>
      <c r="H322" s="22"/>
      <c r="I322" s="22">
        <f t="shared" si="17"/>
        <v>36.877500000000005</v>
      </c>
      <c r="J322" s="22"/>
      <c r="K322" s="22"/>
      <c r="L322" s="22"/>
      <c r="M322" s="23"/>
      <c r="N322" s="244"/>
      <c r="O322" s="245"/>
      <c r="P322" s="245"/>
      <c r="Q322" s="245"/>
      <c r="R322" s="245"/>
      <c r="S322" s="246"/>
    </row>
    <row r="323" spans="1:19" ht="13.5" x14ac:dyDescent="0.25">
      <c r="A323" s="19"/>
      <c r="B323" s="250" t="s">
        <v>168</v>
      </c>
      <c r="C323" s="251"/>
      <c r="D323" s="20">
        <v>5.0199999999999996</v>
      </c>
      <c r="E323" s="20">
        <v>7.45</v>
      </c>
      <c r="F323" s="20"/>
      <c r="G323" s="20"/>
      <c r="H323" s="22"/>
      <c r="I323" s="22">
        <f t="shared" si="17"/>
        <v>37.399000000000001</v>
      </c>
      <c r="J323" s="22"/>
      <c r="K323" s="22"/>
      <c r="L323" s="22"/>
      <c r="M323" s="23"/>
      <c r="N323" s="244"/>
      <c r="O323" s="245"/>
      <c r="P323" s="245"/>
      <c r="Q323" s="245"/>
      <c r="R323" s="245"/>
      <c r="S323" s="246"/>
    </row>
    <row r="324" spans="1:19" ht="13.5" x14ac:dyDescent="0.25">
      <c r="A324" s="19"/>
      <c r="B324" s="250" t="s">
        <v>179</v>
      </c>
      <c r="C324" s="251"/>
      <c r="D324" s="20">
        <v>4.24</v>
      </c>
      <c r="E324" s="20">
        <v>3.36</v>
      </c>
      <c r="F324" s="20"/>
      <c r="G324" s="20"/>
      <c r="H324" s="22"/>
      <c r="I324" s="22">
        <f t="shared" si="17"/>
        <v>14.2464</v>
      </c>
      <c r="J324" s="22"/>
      <c r="K324" s="22"/>
      <c r="L324" s="22"/>
      <c r="M324" s="23"/>
      <c r="N324" s="244"/>
      <c r="O324" s="245"/>
      <c r="P324" s="245"/>
      <c r="Q324" s="245"/>
      <c r="R324" s="245"/>
      <c r="S324" s="246"/>
    </row>
    <row r="325" spans="1:19" ht="13.5" x14ac:dyDescent="0.25">
      <c r="A325" s="19"/>
      <c r="B325" s="250" t="s">
        <v>176</v>
      </c>
      <c r="C325" s="251"/>
      <c r="D325" s="20">
        <v>4.24</v>
      </c>
      <c r="E325" s="20">
        <v>3.51</v>
      </c>
      <c r="F325" s="20"/>
      <c r="G325" s="20"/>
      <c r="H325" s="22"/>
      <c r="I325" s="22">
        <f t="shared" si="17"/>
        <v>14.882400000000001</v>
      </c>
      <c r="J325" s="22"/>
      <c r="K325" s="22"/>
      <c r="L325" s="22"/>
      <c r="M325" s="23"/>
      <c r="N325" s="244"/>
      <c r="O325" s="245"/>
      <c r="P325" s="245"/>
      <c r="Q325" s="245"/>
      <c r="R325" s="245"/>
      <c r="S325" s="246"/>
    </row>
    <row r="326" spans="1:19" ht="14.25" thickBot="1" x14ac:dyDescent="0.3">
      <c r="A326" s="24"/>
      <c r="B326" s="25"/>
      <c r="C326" s="25"/>
      <c r="D326" s="26"/>
      <c r="E326" s="27"/>
      <c r="F326" s="26"/>
      <c r="G326" s="26"/>
      <c r="H326" s="26"/>
      <c r="I326" s="28">
        <f>SUM(I317:I325)</f>
        <v>207.34889999999999</v>
      </c>
      <c r="J326" s="29"/>
      <c r="K326" s="29"/>
      <c r="L326" s="28"/>
      <c r="M326" s="31">
        <v>0</v>
      </c>
      <c r="N326" s="247"/>
      <c r="O326" s="248"/>
      <c r="P326" s="248"/>
      <c r="Q326" s="248"/>
      <c r="R326" s="248"/>
      <c r="S326" s="249"/>
    </row>
    <row r="327" spans="1:19" ht="13.5" thickBot="1" x14ac:dyDescent="0.25">
      <c r="F327" s="33"/>
    </row>
    <row r="328" spans="1:19" ht="13.5" customHeight="1" thickBot="1" x14ac:dyDescent="0.25">
      <c r="A328" s="52" t="s">
        <v>38</v>
      </c>
      <c r="B328" s="252" t="s">
        <v>177</v>
      </c>
      <c r="C328" s="253"/>
      <c r="D328" s="253"/>
      <c r="E328" s="253"/>
      <c r="F328" s="253"/>
      <c r="G328" s="253"/>
      <c r="H328" s="253"/>
      <c r="I328" s="253"/>
      <c r="J328" s="253"/>
      <c r="K328" s="253"/>
      <c r="L328" s="253"/>
      <c r="M328" s="253"/>
      <c r="N328" s="253"/>
      <c r="O328" s="253"/>
      <c r="P328" s="253"/>
      <c r="Q328" s="253"/>
      <c r="R328" s="253"/>
      <c r="S328" s="254"/>
    </row>
    <row r="329" spans="1:19" ht="13.5" customHeight="1" thickBot="1" x14ac:dyDescent="0.25">
      <c r="A329" s="53" t="s">
        <v>101</v>
      </c>
      <c r="B329" s="225" t="s">
        <v>34</v>
      </c>
      <c r="C329" s="226"/>
      <c r="D329" s="226"/>
      <c r="E329" s="226"/>
      <c r="F329" s="226"/>
      <c r="G329" s="226"/>
      <c r="H329" s="226"/>
      <c r="I329" s="226"/>
      <c r="J329" s="226"/>
      <c r="K329" s="226"/>
      <c r="L329" s="226"/>
      <c r="M329" s="226"/>
      <c r="N329" s="226"/>
      <c r="O329" s="227"/>
      <c r="P329" s="228" t="s">
        <v>54</v>
      </c>
      <c r="Q329" s="229"/>
      <c r="R329" s="35">
        <f>I350-M350</f>
        <v>645.49639999999999</v>
      </c>
      <c r="S329" s="36"/>
    </row>
    <row r="330" spans="1:19" ht="13.5" x14ac:dyDescent="0.2">
      <c r="A330" s="230"/>
      <c r="B330" s="231"/>
      <c r="C330" s="232"/>
      <c r="D330" s="10" t="s">
        <v>136</v>
      </c>
      <c r="E330" s="10" t="s">
        <v>137</v>
      </c>
      <c r="F330" s="10" t="s">
        <v>138</v>
      </c>
      <c r="G330" s="10" t="s">
        <v>139</v>
      </c>
      <c r="H330" s="11" t="s">
        <v>140</v>
      </c>
      <c r="I330" s="236" t="s">
        <v>141</v>
      </c>
      <c r="J330" s="238" t="s">
        <v>142</v>
      </c>
      <c r="K330" s="239"/>
      <c r="L330" s="240"/>
      <c r="M330" s="236" t="s">
        <v>141</v>
      </c>
      <c r="N330" s="241" t="s">
        <v>149</v>
      </c>
      <c r="O330" s="242"/>
      <c r="P330" s="242"/>
      <c r="Q330" s="242"/>
      <c r="R330" s="242"/>
      <c r="S330" s="243"/>
    </row>
    <row r="331" spans="1:19" ht="13.5" x14ac:dyDescent="0.2">
      <c r="A331" s="233"/>
      <c r="B331" s="234"/>
      <c r="C331" s="235"/>
      <c r="D331" s="12" t="s">
        <v>147</v>
      </c>
      <c r="E331" s="12"/>
      <c r="F331" s="12" t="s">
        <v>145</v>
      </c>
      <c r="G331" s="12"/>
      <c r="H331" s="13"/>
      <c r="I331" s="237"/>
      <c r="J331" s="13" t="s">
        <v>147</v>
      </c>
      <c r="K331" s="13" t="s">
        <v>148</v>
      </c>
      <c r="L331" s="13" t="s">
        <v>140</v>
      </c>
      <c r="M331" s="237"/>
      <c r="N331" s="244"/>
      <c r="O331" s="245"/>
      <c r="P331" s="245"/>
      <c r="Q331" s="245"/>
      <c r="R331" s="245"/>
      <c r="S331" s="246"/>
    </row>
    <row r="332" spans="1:19" ht="13.5" x14ac:dyDescent="0.25">
      <c r="A332" s="19"/>
      <c r="B332" s="250" t="s">
        <v>166</v>
      </c>
      <c r="C332" s="251"/>
      <c r="D332" s="20">
        <v>3.6</v>
      </c>
      <c r="E332" s="21"/>
      <c r="F332" s="20">
        <v>1.5</v>
      </c>
      <c r="G332" s="20"/>
      <c r="H332" s="22"/>
      <c r="I332" s="22">
        <f>D332*F332</f>
        <v>5.4</v>
      </c>
      <c r="J332" s="22">
        <v>1.7</v>
      </c>
      <c r="K332" s="22">
        <v>1.2</v>
      </c>
      <c r="L332" s="22">
        <v>3</v>
      </c>
      <c r="M332" s="23">
        <f>J332*K332*L332-2</f>
        <v>4.12</v>
      </c>
      <c r="N332" s="244"/>
      <c r="O332" s="245"/>
      <c r="P332" s="245"/>
      <c r="Q332" s="245"/>
      <c r="R332" s="245"/>
      <c r="S332" s="246"/>
    </row>
    <row r="333" spans="1:19" ht="13.5" x14ac:dyDescent="0.25">
      <c r="A333" s="19"/>
      <c r="B333" s="43" t="s">
        <v>160</v>
      </c>
      <c r="C333" s="44"/>
      <c r="D333" s="20">
        <v>6.82</v>
      </c>
      <c r="E333" s="21"/>
      <c r="F333" s="20">
        <v>3</v>
      </c>
      <c r="G333" s="20"/>
      <c r="H333" s="22"/>
      <c r="I333" s="22">
        <f t="shared" ref="I333:I337" si="18">D333*F333</f>
        <v>20.46</v>
      </c>
      <c r="J333" s="22"/>
      <c r="K333" s="22"/>
      <c r="L333" s="22"/>
      <c r="M333" s="23">
        <f t="shared" ref="M333:M336" si="19">J333*K333*L333</f>
        <v>0</v>
      </c>
      <c r="N333" s="244"/>
      <c r="O333" s="245"/>
      <c r="P333" s="245"/>
      <c r="Q333" s="245"/>
      <c r="R333" s="245"/>
      <c r="S333" s="246"/>
    </row>
    <row r="334" spans="1:19" ht="13.5" x14ac:dyDescent="0.25">
      <c r="A334" s="19"/>
      <c r="B334" s="43" t="s">
        <v>151</v>
      </c>
      <c r="C334" s="44"/>
      <c r="D334" s="20">
        <v>2.95</v>
      </c>
      <c r="E334" s="21"/>
      <c r="F334" s="20">
        <v>3</v>
      </c>
      <c r="G334" s="20"/>
      <c r="H334" s="22"/>
      <c r="I334" s="22">
        <f t="shared" si="18"/>
        <v>8.8500000000000014</v>
      </c>
      <c r="J334" s="22"/>
      <c r="K334" s="22"/>
      <c r="L334" s="22"/>
      <c r="M334" s="23">
        <f t="shared" si="19"/>
        <v>0</v>
      </c>
      <c r="N334" s="244"/>
      <c r="O334" s="245"/>
      <c r="P334" s="245"/>
      <c r="Q334" s="245"/>
      <c r="R334" s="245"/>
      <c r="S334" s="246"/>
    </row>
    <row r="335" spans="1:19" ht="13.5" x14ac:dyDescent="0.25">
      <c r="A335" s="19"/>
      <c r="B335" s="43" t="s">
        <v>152</v>
      </c>
      <c r="C335" s="44"/>
      <c r="D335" s="20">
        <v>7.28</v>
      </c>
      <c r="E335" s="21"/>
      <c r="F335" s="20">
        <v>3</v>
      </c>
      <c r="G335" s="20"/>
      <c r="H335" s="22"/>
      <c r="I335" s="22">
        <f t="shared" si="18"/>
        <v>21.84</v>
      </c>
      <c r="J335" s="22"/>
      <c r="K335" s="22"/>
      <c r="L335" s="22"/>
      <c r="M335" s="23">
        <f t="shared" si="19"/>
        <v>0</v>
      </c>
      <c r="N335" s="244"/>
      <c r="O335" s="245"/>
      <c r="P335" s="245"/>
      <c r="Q335" s="245"/>
      <c r="R335" s="245"/>
      <c r="S335" s="246"/>
    </row>
    <row r="336" spans="1:19" ht="13.5" x14ac:dyDescent="0.25">
      <c r="A336" s="19"/>
      <c r="B336" s="43" t="s">
        <v>178</v>
      </c>
      <c r="C336" s="44"/>
      <c r="D336" s="20">
        <v>4.83</v>
      </c>
      <c r="E336" s="21"/>
      <c r="F336" s="20">
        <v>3</v>
      </c>
      <c r="G336" s="20"/>
      <c r="H336" s="22"/>
      <c r="I336" s="22">
        <f t="shared" si="18"/>
        <v>14.49</v>
      </c>
      <c r="J336" s="22"/>
      <c r="K336" s="22"/>
      <c r="L336" s="22"/>
      <c r="M336" s="23">
        <f t="shared" si="19"/>
        <v>0</v>
      </c>
      <c r="N336" s="244"/>
      <c r="O336" s="245"/>
      <c r="P336" s="245"/>
      <c r="Q336" s="245"/>
      <c r="R336" s="245"/>
      <c r="S336" s="246"/>
    </row>
    <row r="337" spans="1:19" ht="13.5" x14ac:dyDescent="0.25">
      <c r="A337" s="19"/>
      <c r="B337" s="43" t="s">
        <v>167</v>
      </c>
      <c r="C337" s="44"/>
      <c r="D337" s="20">
        <v>36.869999999999997</v>
      </c>
      <c r="E337" s="21"/>
      <c r="F337" s="20">
        <v>3</v>
      </c>
      <c r="G337" s="20"/>
      <c r="H337" s="22"/>
      <c r="I337" s="22">
        <f t="shared" si="18"/>
        <v>110.60999999999999</v>
      </c>
      <c r="J337" s="22">
        <v>1.7</v>
      </c>
      <c r="K337" s="22">
        <v>1.2</v>
      </c>
      <c r="L337" s="22">
        <v>2</v>
      </c>
      <c r="M337" s="23">
        <f>J337*K337*L337-2</f>
        <v>2.08</v>
      </c>
      <c r="N337" s="244"/>
      <c r="O337" s="245"/>
      <c r="P337" s="245"/>
      <c r="Q337" s="245"/>
      <c r="R337" s="245"/>
      <c r="S337" s="246"/>
    </row>
    <row r="338" spans="1:19" ht="13.5" x14ac:dyDescent="0.25">
      <c r="A338" s="19"/>
      <c r="B338" s="43" t="s">
        <v>168</v>
      </c>
      <c r="C338" s="44"/>
      <c r="D338" s="20">
        <v>24.94</v>
      </c>
      <c r="E338" s="21"/>
      <c r="F338" s="20">
        <v>3</v>
      </c>
      <c r="G338" s="20"/>
      <c r="H338" s="22"/>
      <c r="I338" s="22">
        <f t="shared" ref="I338:I344" si="20">D338*F338</f>
        <v>74.820000000000007</v>
      </c>
      <c r="J338" s="22">
        <v>1.7</v>
      </c>
      <c r="K338" s="22">
        <v>1.2</v>
      </c>
      <c r="L338" s="22">
        <v>2</v>
      </c>
      <c r="M338" s="23">
        <f>J338*K338*L338-2</f>
        <v>2.08</v>
      </c>
      <c r="N338" s="244"/>
      <c r="O338" s="245"/>
      <c r="P338" s="245"/>
      <c r="Q338" s="245"/>
      <c r="R338" s="245"/>
      <c r="S338" s="246"/>
    </row>
    <row r="339" spans="1:19" ht="13.5" x14ac:dyDescent="0.25">
      <c r="A339" s="19"/>
      <c r="B339" s="43" t="s">
        <v>175</v>
      </c>
      <c r="C339" s="44"/>
      <c r="D339" s="20">
        <v>23.02</v>
      </c>
      <c r="E339" s="21"/>
      <c r="F339" s="20">
        <v>3</v>
      </c>
      <c r="G339" s="20"/>
      <c r="H339" s="22"/>
      <c r="I339" s="22">
        <f t="shared" si="20"/>
        <v>69.06</v>
      </c>
      <c r="J339" s="22">
        <v>0.8</v>
      </c>
      <c r="K339" s="22">
        <v>2.1</v>
      </c>
      <c r="L339" s="22">
        <v>5</v>
      </c>
      <c r="M339" s="23">
        <f>J339*K339*L339-2</f>
        <v>6.4</v>
      </c>
      <c r="N339" s="244"/>
      <c r="O339" s="245"/>
      <c r="P339" s="245"/>
      <c r="Q339" s="245"/>
      <c r="R339" s="245"/>
      <c r="S339" s="246"/>
    </row>
    <row r="340" spans="1:19" ht="13.5" x14ac:dyDescent="0.25">
      <c r="A340" s="19"/>
      <c r="B340" s="43" t="s">
        <v>179</v>
      </c>
      <c r="C340" s="44"/>
      <c r="D340" s="20">
        <v>15.19</v>
      </c>
      <c r="E340" s="21"/>
      <c r="F340" s="20">
        <v>3</v>
      </c>
      <c r="G340" s="20"/>
      <c r="H340" s="22"/>
      <c r="I340" s="22">
        <f t="shared" si="20"/>
        <v>45.57</v>
      </c>
      <c r="J340" s="22"/>
      <c r="K340" s="22"/>
      <c r="L340" s="22"/>
      <c r="M340" s="23">
        <v>0</v>
      </c>
      <c r="N340" s="244"/>
      <c r="O340" s="245"/>
      <c r="P340" s="245"/>
      <c r="Q340" s="245"/>
      <c r="R340" s="245"/>
      <c r="S340" s="246"/>
    </row>
    <row r="341" spans="1:19" ht="13.5" x14ac:dyDescent="0.25">
      <c r="A341" s="19"/>
      <c r="B341" s="43" t="s">
        <v>164</v>
      </c>
      <c r="C341" s="44"/>
      <c r="D341" s="20">
        <v>15.49</v>
      </c>
      <c r="E341" s="21"/>
      <c r="F341" s="20">
        <v>3</v>
      </c>
      <c r="G341" s="20"/>
      <c r="H341" s="22"/>
      <c r="I341" s="22">
        <f t="shared" si="20"/>
        <v>46.47</v>
      </c>
      <c r="J341" s="22"/>
      <c r="K341" s="22"/>
      <c r="L341" s="22"/>
      <c r="M341" s="23">
        <v>0</v>
      </c>
      <c r="N341" s="244"/>
      <c r="O341" s="245"/>
      <c r="P341" s="245"/>
      <c r="Q341" s="245"/>
      <c r="R341" s="245"/>
      <c r="S341" s="246"/>
    </row>
    <row r="342" spans="1:19" ht="13.5" x14ac:dyDescent="0.25">
      <c r="A342" s="19"/>
      <c r="B342" s="43" t="s">
        <v>180</v>
      </c>
      <c r="C342" s="44"/>
      <c r="D342" s="20">
        <v>12.94</v>
      </c>
      <c r="E342" s="21"/>
      <c r="F342" s="20">
        <v>3</v>
      </c>
      <c r="G342" s="20"/>
      <c r="H342" s="22"/>
      <c r="I342" s="22">
        <f t="shared" si="20"/>
        <v>38.82</v>
      </c>
      <c r="J342" s="22"/>
      <c r="K342" s="22"/>
      <c r="L342" s="22"/>
      <c r="M342" s="23">
        <f t="shared" ref="M342:M346" si="21">J342*K342*L342</f>
        <v>0</v>
      </c>
      <c r="N342" s="244"/>
      <c r="O342" s="245"/>
      <c r="P342" s="245"/>
      <c r="Q342" s="245"/>
      <c r="R342" s="245"/>
      <c r="S342" s="246"/>
    </row>
    <row r="343" spans="1:19" ht="13.5" x14ac:dyDescent="0.25">
      <c r="A343" s="19"/>
      <c r="B343" s="43" t="s">
        <v>180</v>
      </c>
      <c r="C343" s="44"/>
      <c r="D343" s="20">
        <v>12.94</v>
      </c>
      <c r="E343" s="21"/>
      <c r="F343" s="20">
        <v>3</v>
      </c>
      <c r="G343" s="20"/>
      <c r="H343" s="22"/>
      <c r="I343" s="22">
        <f t="shared" si="20"/>
        <v>38.82</v>
      </c>
      <c r="J343" s="22"/>
      <c r="K343" s="22"/>
      <c r="L343" s="22"/>
      <c r="M343" s="23">
        <f t="shared" si="21"/>
        <v>0</v>
      </c>
      <c r="N343" s="244"/>
      <c r="O343" s="245"/>
      <c r="P343" s="245"/>
      <c r="Q343" s="245"/>
      <c r="R343" s="245"/>
      <c r="S343" s="246"/>
    </row>
    <row r="344" spans="1:19" ht="13.5" x14ac:dyDescent="0.25">
      <c r="A344" s="19"/>
      <c r="B344" s="43" t="s">
        <v>219</v>
      </c>
      <c r="C344" s="44"/>
      <c r="D344" s="20">
        <v>39</v>
      </c>
      <c r="E344" s="21"/>
      <c r="F344" s="20">
        <v>3</v>
      </c>
      <c r="G344" s="20"/>
      <c r="H344" s="22"/>
      <c r="I344" s="22">
        <f t="shared" si="20"/>
        <v>117</v>
      </c>
      <c r="J344" s="22"/>
      <c r="K344" s="22"/>
      <c r="L344" s="22"/>
      <c r="M344" s="23">
        <f t="shared" si="21"/>
        <v>0</v>
      </c>
      <c r="N344" s="244"/>
      <c r="O344" s="245"/>
      <c r="P344" s="245"/>
      <c r="Q344" s="245"/>
      <c r="R344" s="245"/>
      <c r="S344" s="246"/>
    </row>
    <row r="345" spans="1:19" ht="13.5" x14ac:dyDescent="0.25">
      <c r="A345" s="19"/>
      <c r="B345" s="43"/>
      <c r="C345" s="44"/>
      <c r="D345" s="20"/>
      <c r="E345" s="21"/>
      <c r="F345" s="20"/>
      <c r="G345" s="20"/>
      <c r="H345" s="20"/>
      <c r="I345" s="20"/>
      <c r="J345" s="22"/>
      <c r="K345" s="22"/>
      <c r="L345" s="22"/>
      <c r="M345" s="23">
        <f t="shared" si="21"/>
        <v>0</v>
      </c>
      <c r="N345" s="244"/>
      <c r="O345" s="245"/>
      <c r="P345" s="245"/>
      <c r="Q345" s="245"/>
      <c r="R345" s="245"/>
      <c r="S345" s="246"/>
    </row>
    <row r="346" spans="1:19" ht="13.5" x14ac:dyDescent="0.25">
      <c r="A346" s="19"/>
      <c r="B346" s="43"/>
      <c r="C346" s="44"/>
      <c r="D346" s="20"/>
      <c r="E346" s="21"/>
      <c r="F346" s="20"/>
      <c r="G346" s="20"/>
      <c r="H346" s="20"/>
      <c r="I346" s="20"/>
      <c r="J346" s="22"/>
      <c r="K346" s="22"/>
      <c r="L346" s="22"/>
      <c r="M346" s="23">
        <f t="shared" si="21"/>
        <v>0</v>
      </c>
      <c r="N346" s="244"/>
      <c r="O346" s="245"/>
      <c r="P346" s="245"/>
      <c r="Q346" s="245"/>
      <c r="R346" s="245"/>
      <c r="S346" s="246"/>
    </row>
    <row r="347" spans="1:19" ht="13.5" x14ac:dyDescent="0.25">
      <c r="A347" s="61"/>
      <c r="B347" s="43" t="s">
        <v>419</v>
      </c>
      <c r="C347" s="62"/>
      <c r="D347" s="63">
        <v>2.5</v>
      </c>
      <c r="E347" s="64">
        <v>10.27</v>
      </c>
      <c r="F347" s="63"/>
      <c r="G347" s="63"/>
      <c r="H347" s="63"/>
      <c r="I347" s="63">
        <f>D347*E347</f>
        <v>25.674999999999997</v>
      </c>
      <c r="J347" s="22"/>
      <c r="K347" s="22"/>
      <c r="L347" s="22"/>
      <c r="M347" s="23">
        <f t="shared" ref="M347" si="22">J347*K347*L347</f>
        <v>0</v>
      </c>
      <c r="N347" s="244"/>
      <c r="O347" s="245"/>
      <c r="P347" s="245"/>
      <c r="Q347" s="245"/>
      <c r="R347" s="245"/>
      <c r="S347" s="246"/>
    </row>
    <row r="348" spans="1:19" ht="13.5" x14ac:dyDescent="0.25">
      <c r="A348" s="61"/>
      <c r="B348" s="43" t="s">
        <v>432</v>
      </c>
      <c r="C348" s="62"/>
      <c r="D348" s="63">
        <v>2.5299999999999998</v>
      </c>
      <c r="E348" s="64">
        <v>4.54</v>
      </c>
      <c r="F348" s="63"/>
      <c r="G348" s="63"/>
      <c r="H348" s="63"/>
      <c r="I348" s="63">
        <f>D348*E348</f>
        <v>11.486199999999998</v>
      </c>
      <c r="J348" s="22"/>
      <c r="K348" s="22"/>
      <c r="L348" s="22"/>
      <c r="M348" s="23">
        <f t="shared" ref="M348" si="23">J348*K348*L348</f>
        <v>0</v>
      </c>
      <c r="N348" s="244"/>
      <c r="O348" s="245"/>
      <c r="P348" s="245"/>
      <c r="Q348" s="245"/>
      <c r="R348" s="245"/>
      <c r="S348" s="246"/>
    </row>
    <row r="349" spans="1:19" ht="13.5" x14ac:dyDescent="0.25">
      <c r="A349" s="61"/>
      <c r="B349" s="43" t="s">
        <v>433</v>
      </c>
      <c r="C349" s="62"/>
      <c r="D349" s="63">
        <f>2.23+0.15</f>
        <v>2.38</v>
      </c>
      <c r="E349" s="64">
        <v>4.54</v>
      </c>
      <c r="F349" s="63"/>
      <c r="G349" s="63"/>
      <c r="H349" s="63"/>
      <c r="I349" s="63">
        <f>D349*E349</f>
        <v>10.805199999999999</v>
      </c>
      <c r="J349" s="22"/>
      <c r="K349" s="22"/>
      <c r="L349" s="22"/>
      <c r="M349" s="23">
        <f t="shared" ref="M349" si="24">J349*K349*L349</f>
        <v>0</v>
      </c>
      <c r="N349" s="244"/>
      <c r="O349" s="245"/>
      <c r="P349" s="245"/>
      <c r="Q349" s="245"/>
      <c r="R349" s="245"/>
      <c r="S349" s="246"/>
    </row>
    <row r="350" spans="1:19" ht="14.25" thickBot="1" x14ac:dyDescent="0.3">
      <c r="A350" s="65"/>
      <c r="B350" s="66"/>
      <c r="C350" s="67"/>
      <c r="D350" s="28"/>
      <c r="E350" s="68"/>
      <c r="F350" s="28"/>
      <c r="G350" s="28"/>
      <c r="H350" s="28"/>
      <c r="I350" s="69">
        <f>SUM(I332:I349)</f>
        <v>660.17639999999994</v>
      </c>
      <c r="J350" s="29"/>
      <c r="K350" s="29"/>
      <c r="L350" s="28"/>
      <c r="M350" s="31">
        <f>SUM(M332:M347)</f>
        <v>14.680000000000001</v>
      </c>
      <c r="N350" s="247"/>
      <c r="O350" s="248"/>
      <c r="P350" s="248"/>
      <c r="Q350" s="248"/>
      <c r="R350" s="248"/>
      <c r="S350" s="249"/>
    </row>
    <row r="351" spans="1:19" ht="13.5" thickBot="1" x14ac:dyDescent="0.25">
      <c r="F351" s="33"/>
    </row>
    <row r="352" spans="1:19" ht="13.5" customHeight="1" thickBot="1" x14ac:dyDescent="0.25">
      <c r="A352" s="34" t="s">
        <v>102</v>
      </c>
      <c r="B352" s="225" t="s">
        <v>28</v>
      </c>
      <c r="C352" s="226"/>
      <c r="D352" s="226"/>
      <c r="E352" s="226"/>
      <c r="F352" s="226"/>
      <c r="G352" s="226"/>
      <c r="H352" s="226"/>
      <c r="I352" s="226"/>
      <c r="J352" s="226"/>
      <c r="K352" s="226"/>
      <c r="L352" s="226"/>
      <c r="M352" s="226"/>
      <c r="N352" s="226"/>
      <c r="O352" s="227"/>
      <c r="P352" s="228" t="s">
        <v>54</v>
      </c>
      <c r="Q352" s="229"/>
      <c r="R352" s="35">
        <f>I373-M373</f>
        <v>645.49639999999999</v>
      </c>
      <c r="S352" s="36"/>
    </row>
    <row r="353" spans="1:19" ht="13.5" x14ac:dyDescent="0.2">
      <c r="A353" s="230"/>
      <c r="B353" s="231"/>
      <c r="C353" s="232"/>
      <c r="D353" s="10" t="s">
        <v>136</v>
      </c>
      <c r="E353" s="10" t="s">
        <v>137</v>
      </c>
      <c r="F353" s="10" t="s">
        <v>138</v>
      </c>
      <c r="G353" s="10" t="s">
        <v>139</v>
      </c>
      <c r="H353" s="11" t="s">
        <v>140</v>
      </c>
      <c r="I353" s="236" t="s">
        <v>141</v>
      </c>
      <c r="J353" s="238" t="s">
        <v>142</v>
      </c>
      <c r="K353" s="239"/>
      <c r="L353" s="240"/>
      <c r="M353" s="236" t="s">
        <v>141</v>
      </c>
      <c r="N353" s="241" t="s">
        <v>149</v>
      </c>
      <c r="O353" s="242"/>
      <c r="P353" s="242"/>
      <c r="Q353" s="242"/>
      <c r="R353" s="242"/>
      <c r="S353" s="243"/>
    </row>
    <row r="354" spans="1:19" ht="13.5" x14ac:dyDescent="0.2">
      <c r="A354" s="233"/>
      <c r="B354" s="234"/>
      <c r="C354" s="235"/>
      <c r="D354" s="12" t="s">
        <v>147</v>
      </c>
      <c r="E354" s="12"/>
      <c r="F354" s="12" t="s">
        <v>145</v>
      </c>
      <c r="G354" s="12"/>
      <c r="H354" s="13"/>
      <c r="I354" s="237"/>
      <c r="J354" s="13" t="s">
        <v>147</v>
      </c>
      <c r="K354" s="13" t="s">
        <v>148</v>
      </c>
      <c r="L354" s="13" t="s">
        <v>140</v>
      </c>
      <c r="M354" s="237"/>
      <c r="N354" s="244"/>
      <c r="O354" s="245"/>
      <c r="P354" s="245"/>
      <c r="Q354" s="245"/>
      <c r="R354" s="245"/>
      <c r="S354" s="246"/>
    </row>
    <row r="355" spans="1:19" ht="13.5" x14ac:dyDescent="0.25">
      <c r="A355" s="19"/>
      <c r="B355" s="250" t="s">
        <v>166</v>
      </c>
      <c r="C355" s="251"/>
      <c r="D355" s="20">
        <v>3.6</v>
      </c>
      <c r="E355" s="21"/>
      <c r="F355" s="20">
        <v>1.5</v>
      </c>
      <c r="G355" s="20"/>
      <c r="H355" s="22"/>
      <c r="I355" s="22">
        <f>D355*F355</f>
        <v>5.4</v>
      </c>
      <c r="J355" s="22">
        <v>1.7</v>
      </c>
      <c r="K355" s="22">
        <v>1.2</v>
      </c>
      <c r="L355" s="22">
        <v>3</v>
      </c>
      <c r="M355" s="23">
        <f>J355*K355*L355-2</f>
        <v>4.12</v>
      </c>
      <c r="N355" s="244"/>
      <c r="O355" s="245"/>
      <c r="P355" s="245"/>
      <c r="Q355" s="245"/>
      <c r="R355" s="245"/>
      <c r="S355" s="246"/>
    </row>
    <row r="356" spans="1:19" ht="13.5" x14ac:dyDescent="0.25">
      <c r="A356" s="19"/>
      <c r="B356" s="43" t="s">
        <v>160</v>
      </c>
      <c r="C356" s="44"/>
      <c r="D356" s="20">
        <v>6.82</v>
      </c>
      <c r="E356" s="21"/>
      <c r="F356" s="20">
        <v>3</v>
      </c>
      <c r="G356" s="20"/>
      <c r="H356" s="22"/>
      <c r="I356" s="22">
        <f t="shared" ref="I356:I360" si="25">D356*F356</f>
        <v>20.46</v>
      </c>
      <c r="J356" s="22"/>
      <c r="K356" s="22"/>
      <c r="L356" s="22"/>
      <c r="M356" s="23">
        <f t="shared" ref="M356:M359" si="26">J356*K356*L356</f>
        <v>0</v>
      </c>
      <c r="N356" s="244"/>
      <c r="O356" s="245"/>
      <c r="P356" s="245"/>
      <c r="Q356" s="245"/>
      <c r="R356" s="245"/>
      <c r="S356" s="246"/>
    </row>
    <row r="357" spans="1:19" ht="13.5" x14ac:dyDescent="0.25">
      <c r="A357" s="19"/>
      <c r="B357" s="43" t="s">
        <v>151</v>
      </c>
      <c r="C357" s="44"/>
      <c r="D357" s="20">
        <v>2.95</v>
      </c>
      <c r="E357" s="21"/>
      <c r="F357" s="20">
        <v>3</v>
      </c>
      <c r="G357" s="20"/>
      <c r="H357" s="22"/>
      <c r="I357" s="22">
        <f t="shared" si="25"/>
        <v>8.8500000000000014</v>
      </c>
      <c r="J357" s="22"/>
      <c r="K357" s="22"/>
      <c r="L357" s="22"/>
      <c r="M357" s="23">
        <f t="shared" si="26"/>
        <v>0</v>
      </c>
      <c r="N357" s="244"/>
      <c r="O357" s="245"/>
      <c r="P357" s="245"/>
      <c r="Q357" s="245"/>
      <c r="R357" s="245"/>
      <c r="S357" s="246"/>
    </row>
    <row r="358" spans="1:19" ht="13.5" x14ac:dyDescent="0.25">
      <c r="A358" s="19"/>
      <c r="B358" s="43" t="s">
        <v>152</v>
      </c>
      <c r="C358" s="44"/>
      <c r="D358" s="20">
        <v>7.28</v>
      </c>
      <c r="E358" s="21"/>
      <c r="F358" s="20">
        <v>3</v>
      </c>
      <c r="G358" s="20"/>
      <c r="H358" s="22"/>
      <c r="I358" s="22">
        <f t="shared" si="25"/>
        <v>21.84</v>
      </c>
      <c r="J358" s="22"/>
      <c r="K358" s="22"/>
      <c r="L358" s="22"/>
      <c r="M358" s="23">
        <f t="shared" si="26"/>
        <v>0</v>
      </c>
      <c r="N358" s="244"/>
      <c r="O358" s="245"/>
      <c r="P358" s="245"/>
      <c r="Q358" s="245"/>
      <c r="R358" s="245"/>
      <c r="S358" s="246"/>
    </row>
    <row r="359" spans="1:19" ht="13.5" x14ac:dyDescent="0.25">
      <c r="A359" s="19"/>
      <c r="B359" s="43" t="s">
        <v>178</v>
      </c>
      <c r="C359" s="44"/>
      <c r="D359" s="20">
        <v>4.83</v>
      </c>
      <c r="E359" s="21"/>
      <c r="F359" s="20">
        <v>3</v>
      </c>
      <c r="G359" s="20"/>
      <c r="H359" s="22"/>
      <c r="I359" s="22">
        <f t="shared" si="25"/>
        <v>14.49</v>
      </c>
      <c r="J359" s="22"/>
      <c r="K359" s="22"/>
      <c r="L359" s="22"/>
      <c r="M359" s="23">
        <f t="shared" si="26"/>
        <v>0</v>
      </c>
      <c r="N359" s="244"/>
      <c r="O359" s="245"/>
      <c r="P359" s="245"/>
      <c r="Q359" s="245"/>
      <c r="R359" s="245"/>
      <c r="S359" s="246"/>
    </row>
    <row r="360" spans="1:19" ht="13.5" x14ac:dyDescent="0.25">
      <c r="A360" s="19"/>
      <c r="B360" s="43" t="s">
        <v>167</v>
      </c>
      <c r="C360" s="44"/>
      <c r="D360" s="20">
        <v>36.869999999999997</v>
      </c>
      <c r="E360" s="21"/>
      <c r="F360" s="20">
        <v>3</v>
      </c>
      <c r="G360" s="20"/>
      <c r="H360" s="22"/>
      <c r="I360" s="22">
        <f t="shared" si="25"/>
        <v>110.60999999999999</v>
      </c>
      <c r="J360" s="22">
        <v>1.7</v>
      </c>
      <c r="K360" s="22">
        <v>1.2</v>
      </c>
      <c r="L360" s="22">
        <v>2</v>
      </c>
      <c r="M360" s="23">
        <f>J360*K360*L360-2</f>
        <v>2.08</v>
      </c>
      <c r="N360" s="244"/>
      <c r="O360" s="245"/>
      <c r="P360" s="245"/>
      <c r="Q360" s="245"/>
      <c r="R360" s="245"/>
      <c r="S360" s="246"/>
    </row>
    <row r="361" spans="1:19" ht="13.5" x14ac:dyDescent="0.25">
      <c r="A361" s="19"/>
      <c r="B361" s="43" t="s">
        <v>168</v>
      </c>
      <c r="C361" s="44"/>
      <c r="D361" s="20">
        <v>24.94</v>
      </c>
      <c r="E361" s="21"/>
      <c r="F361" s="20">
        <v>3</v>
      </c>
      <c r="G361" s="20"/>
      <c r="H361" s="22"/>
      <c r="I361" s="22">
        <f>D361*F361</f>
        <v>74.820000000000007</v>
      </c>
      <c r="J361" s="22">
        <v>1.7</v>
      </c>
      <c r="K361" s="22">
        <v>1.2</v>
      </c>
      <c r="L361" s="22">
        <v>2</v>
      </c>
      <c r="M361" s="23">
        <f>J361*K361*L361-2</f>
        <v>2.08</v>
      </c>
      <c r="N361" s="244"/>
      <c r="O361" s="245"/>
      <c r="P361" s="245"/>
      <c r="Q361" s="245"/>
      <c r="R361" s="245"/>
      <c r="S361" s="246"/>
    </row>
    <row r="362" spans="1:19" ht="13.5" x14ac:dyDescent="0.25">
      <c r="A362" s="19"/>
      <c r="B362" s="43" t="s">
        <v>175</v>
      </c>
      <c r="C362" s="44"/>
      <c r="D362" s="20">
        <v>23.02</v>
      </c>
      <c r="E362" s="21"/>
      <c r="F362" s="20">
        <v>3</v>
      </c>
      <c r="G362" s="20"/>
      <c r="H362" s="22"/>
      <c r="I362" s="22">
        <f>D362*F362</f>
        <v>69.06</v>
      </c>
      <c r="J362" s="22">
        <v>0.8</v>
      </c>
      <c r="K362" s="22">
        <v>2.1</v>
      </c>
      <c r="L362" s="22">
        <v>5</v>
      </c>
      <c r="M362" s="23">
        <f>J362*K362*L362-2</f>
        <v>6.4</v>
      </c>
      <c r="N362" s="244"/>
      <c r="O362" s="245"/>
      <c r="P362" s="245"/>
      <c r="Q362" s="245"/>
      <c r="R362" s="245"/>
      <c r="S362" s="246"/>
    </row>
    <row r="363" spans="1:19" ht="13.5" x14ac:dyDescent="0.25">
      <c r="A363" s="19"/>
      <c r="B363" s="43" t="s">
        <v>179</v>
      </c>
      <c r="C363" s="44"/>
      <c r="D363" s="20">
        <v>15.19</v>
      </c>
      <c r="E363" s="21"/>
      <c r="F363" s="20">
        <v>3</v>
      </c>
      <c r="G363" s="20"/>
      <c r="H363" s="22"/>
      <c r="I363" s="22">
        <f>D363*F363</f>
        <v>45.57</v>
      </c>
      <c r="J363" s="22"/>
      <c r="K363" s="22"/>
      <c r="L363" s="22"/>
      <c r="M363" s="23">
        <f t="shared" ref="M363:M369" si="27">J363*K363*L363</f>
        <v>0</v>
      </c>
      <c r="N363" s="244"/>
      <c r="O363" s="245"/>
      <c r="P363" s="245"/>
      <c r="Q363" s="245"/>
      <c r="R363" s="245"/>
      <c r="S363" s="246"/>
    </row>
    <row r="364" spans="1:19" ht="13.5" x14ac:dyDescent="0.25">
      <c r="A364" s="19"/>
      <c r="B364" s="43" t="s">
        <v>164</v>
      </c>
      <c r="C364" s="44"/>
      <c r="D364" s="20">
        <v>15.49</v>
      </c>
      <c r="E364" s="21"/>
      <c r="F364" s="20">
        <v>3</v>
      </c>
      <c r="G364" s="20"/>
      <c r="H364" s="22"/>
      <c r="I364" s="22">
        <f>D364*F364</f>
        <v>46.47</v>
      </c>
      <c r="J364" s="22"/>
      <c r="K364" s="22"/>
      <c r="L364" s="22"/>
      <c r="M364" s="23">
        <f t="shared" si="27"/>
        <v>0</v>
      </c>
      <c r="N364" s="244"/>
      <c r="O364" s="245"/>
      <c r="P364" s="245"/>
      <c r="Q364" s="245"/>
      <c r="R364" s="245"/>
      <c r="S364" s="246"/>
    </row>
    <row r="365" spans="1:19" ht="13.5" x14ac:dyDescent="0.25">
      <c r="A365" s="19"/>
      <c r="B365" s="43" t="s">
        <v>180</v>
      </c>
      <c r="C365" s="44"/>
      <c r="D365" s="20">
        <v>12.94</v>
      </c>
      <c r="E365" s="21"/>
      <c r="F365" s="20">
        <v>3</v>
      </c>
      <c r="G365" s="20"/>
      <c r="H365" s="22"/>
      <c r="I365" s="22">
        <f>D365*F365</f>
        <v>38.82</v>
      </c>
      <c r="J365" s="22"/>
      <c r="K365" s="22"/>
      <c r="L365" s="22"/>
      <c r="M365" s="23">
        <f t="shared" si="27"/>
        <v>0</v>
      </c>
      <c r="N365" s="244"/>
      <c r="O365" s="245"/>
      <c r="P365" s="245"/>
      <c r="Q365" s="245"/>
      <c r="R365" s="245"/>
      <c r="S365" s="246"/>
    </row>
    <row r="366" spans="1:19" ht="13.5" x14ac:dyDescent="0.25">
      <c r="A366" s="19"/>
      <c r="B366" s="43" t="s">
        <v>190</v>
      </c>
      <c r="C366" s="44"/>
      <c r="D366" s="20">
        <v>12.94</v>
      </c>
      <c r="E366" s="21"/>
      <c r="F366" s="20">
        <v>3</v>
      </c>
      <c r="G366" s="20"/>
      <c r="H366" s="22"/>
      <c r="I366" s="22">
        <f t="shared" ref="I366:I367" si="28">D366*F366</f>
        <v>38.82</v>
      </c>
      <c r="J366" s="22"/>
      <c r="K366" s="22"/>
      <c r="L366" s="22"/>
      <c r="M366" s="23">
        <f t="shared" si="27"/>
        <v>0</v>
      </c>
      <c r="N366" s="244"/>
      <c r="O366" s="245"/>
      <c r="P366" s="245"/>
      <c r="Q366" s="245"/>
      <c r="R366" s="245"/>
      <c r="S366" s="246"/>
    </row>
    <row r="367" spans="1:19" ht="13.5" x14ac:dyDescent="0.25">
      <c r="A367" s="19"/>
      <c r="B367" s="43" t="s">
        <v>219</v>
      </c>
      <c r="C367" s="44"/>
      <c r="D367" s="20">
        <v>39</v>
      </c>
      <c r="E367" s="21"/>
      <c r="F367" s="20">
        <v>3</v>
      </c>
      <c r="G367" s="20"/>
      <c r="H367" s="22"/>
      <c r="I367" s="22">
        <f t="shared" si="28"/>
        <v>117</v>
      </c>
      <c r="J367" s="22"/>
      <c r="K367" s="22"/>
      <c r="L367" s="22"/>
      <c r="M367" s="23">
        <f t="shared" si="27"/>
        <v>0</v>
      </c>
      <c r="N367" s="244"/>
      <c r="O367" s="245"/>
      <c r="P367" s="245"/>
      <c r="Q367" s="245"/>
      <c r="R367" s="245"/>
      <c r="S367" s="246"/>
    </row>
    <row r="368" spans="1:19" ht="13.5" x14ac:dyDescent="0.25">
      <c r="A368" s="19"/>
      <c r="B368" s="43"/>
      <c r="C368" s="44"/>
      <c r="D368" s="20"/>
      <c r="E368" s="21"/>
      <c r="F368" s="20"/>
      <c r="G368" s="20"/>
      <c r="H368" s="20"/>
      <c r="I368" s="20"/>
      <c r="J368" s="22"/>
      <c r="K368" s="22"/>
      <c r="L368" s="22"/>
      <c r="M368" s="23">
        <f t="shared" si="27"/>
        <v>0</v>
      </c>
      <c r="N368" s="244"/>
      <c r="O368" s="245"/>
      <c r="P368" s="245"/>
      <c r="Q368" s="245"/>
      <c r="R368" s="245"/>
      <c r="S368" s="246"/>
    </row>
    <row r="369" spans="1:19" ht="13.5" x14ac:dyDescent="0.25">
      <c r="A369" s="19"/>
      <c r="B369" s="43"/>
      <c r="C369" s="44"/>
      <c r="D369" s="20"/>
      <c r="E369" s="21"/>
      <c r="F369" s="20"/>
      <c r="G369" s="20"/>
      <c r="H369" s="20"/>
      <c r="I369" s="20"/>
      <c r="J369" s="22"/>
      <c r="K369" s="22"/>
      <c r="L369" s="22"/>
      <c r="M369" s="23">
        <f t="shared" si="27"/>
        <v>0</v>
      </c>
      <c r="N369" s="244"/>
      <c r="O369" s="245"/>
      <c r="P369" s="245"/>
      <c r="Q369" s="245"/>
      <c r="R369" s="245"/>
      <c r="S369" s="246"/>
    </row>
    <row r="370" spans="1:19" ht="13.5" x14ac:dyDescent="0.25">
      <c r="A370" s="61"/>
      <c r="B370" s="43" t="s">
        <v>419</v>
      </c>
      <c r="C370" s="62"/>
      <c r="D370" s="63">
        <v>2.5</v>
      </c>
      <c r="E370" s="64">
        <v>10.27</v>
      </c>
      <c r="F370" s="63"/>
      <c r="G370" s="63"/>
      <c r="H370" s="63"/>
      <c r="I370" s="63">
        <f>D370*E370</f>
        <v>25.674999999999997</v>
      </c>
      <c r="J370" s="22"/>
      <c r="K370" s="22"/>
      <c r="L370" s="22"/>
      <c r="M370" s="23">
        <f t="shared" ref="M370:M372" si="29">J370*K370*L370</f>
        <v>0</v>
      </c>
      <c r="N370" s="244"/>
      <c r="O370" s="245"/>
      <c r="P370" s="245"/>
      <c r="Q370" s="245"/>
      <c r="R370" s="245"/>
      <c r="S370" s="246"/>
    </row>
    <row r="371" spans="1:19" ht="13.5" x14ac:dyDescent="0.25">
      <c r="A371" s="61"/>
      <c r="B371" s="43" t="s">
        <v>432</v>
      </c>
      <c r="C371" s="62"/>
      <c r="D371" s="63">
        <v>2.5299999999999998</v>
      </c>
      <c r="E371" s="64">
        <v>4.54</v>
      </c>
      <c r="F371" s="63"/>
      <c r="G371" s="63"/>
      <c r="H371" s="63"/>
      <c r="I371" s="63">
        <f>D371*E371</f>
        <v>11.486199999999998</v>
      </c>
      <c r="J371" s="22"/>
      <c r="K371" s="22"/>
      <c r="L371" s="22"/>
      <c r="M371" s="23">
        <f t="shared" si="29"/>
        <v>0</v>
      </c>
      <c r="N371" s="244"/>
      <c r="O371" s="245"/>
      <c r="P371" s="245"/>
      <c r="Q371" s="245"/>
      <c r="R371" s="245"/>
      <c r="S371" s="246"/>
    </row>
    <row r="372" spans="1:19" ht="13.5" x14ac:dyDescent="0.25">
      <c r="A372" s="61"/>
      <c r="B372" s="43" t="s">
        <v>433</v>
      </c>
      <c r="C372" s="62"/>
      <c r="D372" s="63">
        <f>2.23+0.15</f>
        <v>2.38</v>
      </c>
      <c r="E372" s="64">
        <v>4.54</v>
      </c>
      <c r="F372" s="63"/>
      <c r="G372" s="63"/>
      <c r="H372" s="63"/>
      <c r="I372" s="63">
        <f>D372*E372</f>
        <v>10.805199999999999</v>
      </c>
      <c r="J372" s="22"/>
      <c r="K372" s="22"/>
      <c r="L372" s="22"/>
      <c r="M372" s="23">
        <f t="shared" si="29"/>
        <v>0</v>
      </c>
      <c r="N372" s="244"/>
      <c r="O372" s="245"/>
      <c r="P372" s="245"/>
      <c r="Q372" s="245"/>
      <c r="R372" s="245"/>
      <c r="S372" s="246"/>
    </row>
    <row r="373" spans="1:19" ht="14.25" thickBot="1" x14ac:dyDescent="0.3">
      <c r="A373" s="65"/>
      <c r="B373" s="66"/>
      <c r="C373" s="67"/>
      <c r="D373" s="28"/>
      <c r="E373" s="68"/>
      <c r="F373" s="28"/>
      <c r="G373" s="28"/>
      <c r="H373" s="28"/>
      <c r="I373" s="69">
        <f>SUM(I355:I372)</f>
        <v>660.17639999999994</v>
      </c>
      <c r="J373" s="29"/>
      <c r="K373" s="29"/>
      <c r="L373" s="28"/>
      <c r="M373" s="31">
        <f>SUM(M355:M369)</f>
        <v>14.680000000000001</v>
      </c>
      <c r="N373" s="247"/>
      <c r="O373" s="248"/>
      <c r="P373" s="248"/>
      <c r="Q373" s="248"/>
      <c r="R373" s="248"/>
      <c r="S373" s="249"/>
    </row>
    <row r="374" spans="1:19" ht="13.5" thickBot="1" x14ac:dyDescent="0.25">
      <c r="F374" s="33"/>
    </row>
    <row r="375" spans="1:19" ht="27" customHeight="1" thickBot="1" x14ac:dyDescent="0.25">
      <c r="A375" s="34" t="s">
        <v>103</v>
      </c>
      <c r="B375" s="225" t="s">
        <v>220</v>
      </c>
      <c r="C375" s="226"/>
      <c r="D375" s="226"/>
      <c r="E375" s="226"/>
      <c r="F375" s="226"/>
      <c r="G375" s="226"/>
      <c r="H375" s="226"/>
      <c r="I375" s="226"/>
      <c r="J375" s="226"/>
      <c r="K375" s="226"/>
      <c r="L375" s="226"/>
      <c r="M375" s="226"/>
      <c r="N375" s="226"/>
      <c r="O375" s="227"/>
      <c r="P375" s="228" t="s">
        <v>54</v>
      </c>
      <c r="Q375" s="229"/>
      <c r="R375" s="35">
        <f>I382-M382</f>
        <v>105.318</v>
      </c>
      <c r="S375" s="36"/>
    </row>
    <row r="376" spans="1:19" ht="13.5" x14ac:dyDescent="0.2">
      <c r="A376" s="230"/>
      <c r="B376" s="231"/>
      <c r="C376" s="232"/>
      <c r="D376" s="10" t="s">
        <v>136</v>
      </c>
      <c r="E376" s="10" t="s">
        <v>137</v>
      </c>
      <c r="F376" s="10" t="s">
        <v>138</v>
      </c>
      <c r="G376" s="10" t="s">
        <v>139</v>
      </c>
      <c r="H376" s="11" t="s">
        <v>140</v>
      </c>
      <c r="I376" s="236" t="s">
        <v>141</v>
      </c>
      <c r="J376" s="238" t="s">
        <v>142</v>
      </c>
      <c r="K376" s="239"/>
      <c r="L376" s="240"/>
      <c r="M376" s="301" t="s">
        <v>141</v>
      </c>
      <c r="N376" s="241" t="s">
        <v>149</v>
      </c>
      <c r="O376" s="242"/>
      <c r="P376" s="242"/>
      <c r="Q376" s="242"/>
      <c r="R376" s="242"/>
      <c r="S376" s="243"/>
    </row>
    <row r="377" spans="1:19" ht="13.5" x14ac:dyDescent="0.2">
      <c r="A377" s="233"/>
      <c r="B377" s="234"/>
      <c r="C377" s="235"/>
      <c r="D377" s="12" t="s">
        <v>143</v>
      </c>
      <c r="E377" s="12"/>
      <c r="F377" s="12" t="s">
        <v>145</v>
      </c>
      <c r="G377" s="12"/>
      <c r="H377" s="13"/>
      <c r="I377" s="237"/>
      <c r="J377" s="13" t="s">
        <v>147</v>
      </c>
      <c r="K377" s="13" t="s">
        <v>148</v>
      </c>
      <c r="L377" s="13" t="s">
        <v>140</v>
      </c>
      <c r="M377" s="302"/>
      <c r="N377" s="244"/>
      <c r="O377" s="245"/>
      <c r="P377" s="245"/>
      <c r="Q377" s="245"/>
      <c r="R377" s="245"/>
      <c r="S377" s="246"/>
    </row>
    <row r="378" spans="1:19" ht="13.5" x14ac:dyDescent="0.25">
      <c r="A378" s="19"/>
      <c r="B378" s="43" t="s">
        <v>151</v>
      </c>
      <c r="C378" s="44"/>
      <c r="D378" s="20">
        <v>16.68</v>
      </c>
      <c r="E378" s="21"/>
      <c r="F378" s="20">
        <v>3</v>
      </c>
      <c r="G378" s="20"/>
      <c r="H378" s="22"/>
      <c r="I378" s="22">
        <f>D378*F378</f>
        <v>50.04</v>
      </c>
      <c r="J378" s="22"/>
      <c r="K378" s="22"/>
      <c r="L378" s="22"/>
      <c r="M378" s="23">
        <v>0</v>
      </c>
      <c r="N378" s="244"/>
      <c r="O378" s="245"/>
      <c r="P378" s="245"/>
      <c r="Q378" s="245"/>
      <c r="R378" s="245"/>
      <c r="S378" s="246"/>
    </row>
    <row r="379" spans="1:19" ht="13.5" x14ac:dyDescent="0.25">
      <c r="A379" s="19"/>
      <c r="B379" s="43" t="s">
        <v>178</v>
      </c>
      <c r="C379" s="44"/>
      <c r="D379" s="20">
        <v>4.83</v>
      </c>
      <c r="E379" s="21"/>
      <c r="F379" s="20">
        <v>1.8</v>
      </c>
      <c r="G379" s="20"/>
      <c r="H379" s="22"/>
      <c r="I379" s="22">
        <f t="shared" ref="I379:I381" si="30">D379*F379</f>
        <v>8.6940000000000008</v>
      </c>
      <c r="J379" s="22"/>
      <c r="K379" s="22"/>
      <c r="L379" s="22"/>
      <c r="M379" s="23">
        <v>0</v>
      </c>
      <c r="N379" s="244"/>
      <c r="O379" s="245"/>
      <c r="P379" s="245"/>
      <c r="Q379" s="245"/>
      <c r="R379" s="245"/>
      <c r="S379" s="246"/>
    </row>
    <row r="380" spans="1:19" ht="13.5" x14ac:dyDescent="0.25">
      <c r="A380" s="19"/>
      <c r="B380" s="43" t="s">
        <v>180</v>
      </c>
      <c r="C380" s="44"/>
      <c r="D380" s="20">
        <v>12.94</v>
      </c>
      <c r="E380" s="21"/>
      <c r="F380" s="20">
        <v>1.8</v>
      </c>
      <c r="G380" s="20"/>
      <c r="H380" s="22"/>
      <c r="I380" s="22">
        <f t="shared" si="30"/>
        <v>23.291999999999998</v>
      </c>
      <c r="J380" s="22"/>
      <c r="K380" s="22"/>
      <c r="L380" s="22"/>
      <c r="M380" s="23">
        <v>0</v>
      </c>
      <c r="N380" s="244"/>
      <c r="O380" s="245"/>
      <c r="P380" s="245"/>
      <c r="Q380" s="245"/>
      <c r="R380" s="245"/>
      <c r="S380" s="246"/>
    </row>
    <row r="381" spans="1:19" ht="13.5" x14ac:dyDescent="0.25">
      <c r="A381" s="19"/>
      <c r="B381" s="43" t="s">
        <v>180</v>
      </c>
      <c r="C381" s="44"/>
      <c r="D381" s="20">
        <v>12.94</v>
      </c>
      <c r="E381" s="21"/>
      <c r="F381" s="20">
        <v>1.8</v>
      </c>
      <c r="G381" s="20"/>
      <c r="H381" s="22"/>
      <c r="I381" s="22">
        <f t="shared" si="30"/>
        <v>23.291999999999998</v>
      </c>
      <c r="J381" s="22"/>
      <c r="K381" s="22"/>
      <c r="L381" s="22"/>
      <c r="M381" s="23">
        <v>0</v>
      </c>
      <c r="N381" s="244"/>
      <c r="O381" s="245"/>
      <c r="P381" s="245"/>
      <c r="Q381" s="245"/>
      <c r="R381" s="245"/>
      <c r="S381" s="246"/>
    </row>
    <row r="382" spans="1:19" ht="14.25" thickBot="1" x14ac:dyDescent="0.3">
      <c r="A382" s="24"/>
      <c r="B382" s="25"/>
      <c r="C382" s="25"/>
      <c r="D382" s="26"/>
      <c r="E382" s="27"/>
      <c r="F382" s="26"/>
      <c r="G382" s="26"/>
      <c r="H382" s="26"/>
      <c r="I382" s="70">
        <f>SUM(I378:I381)</f>
        <v>105.318</v>
      </c>
      <c r="J382" s="29"/>
      <c r="K382" s="29"/>
      <c r="L382" s="28"/>
      <c r="M382" s="31">
        <v>0</v>
      </c>
      <c r="N382" s="247"/>
      <c r="O382" s="248"/>
      <c r="P382" s="248"/>
      <c r="Q382" s="248"/>
      <c r="R382" s="248"/>
      <c r="S382" s="249"/>
    </row>
    <row r="383" spans="1:19" ht="13.5" thickBot="1" x14ac:dyDescent="0.25">
      <c r="F383" s="33"/>
    </row>
    <row r="384" spans="1:19" ht="13.5" customHeight="1" thickBot="1" x14ac:dyDescent="0.25">
      <c r="A384" s="34" t="s">
        <v>210</v>
      </c>
      <c r="B384" s="225" t="s">
        <v>40</v>
      </c>
      <c r="C384" s="226"/>
      <c r="D384" s="226"/>
      <c r="E384" s="226"/>
      <c r="F384" s="226"/>
      <c r="G384" s="226"/>
      <c r="H384" s="226"/>
      <c r="I384" s="226"/>
      <c r="J384" s="226"/>
      <c r="K384" s="226"/>
      <c r="L384" s="226"/>
      <c r="M384" s="226"/>
      <c r="N384" s="226"/>
      <c r="O384" s="227"/>
      <c r="P384" s="228" t="s">
        <v>54</v>
      </c>
      <c r="Q384" s="229"/>
      <c r="R384" s="35">
        <f>I406-M406</f>
        <v>645.49639999999999</v>
      </c>
      <c r="S384" s="36"/>
    </row>
    <row r="385" spans="1:19" ht="13.5" x14ac:dyDescent="0.2">
      <c r="A385" s="230"/>
      <c r="B385" s="231"/>
      <c r="C385" s="232"/>
      <c r="D385" s="10" t="s">
        <v>136</v>
      </c>
      <c r="E385" s="10" t="s">
        <v>137</v>
      </c>
      <c r="F385" s="10" t="s">
        <v>138</v>
      </c>
      <c r="G385" s="10" t="s">
        <v>139</v>
      </c>
      <c r="H385" s="11" t="s">
        <v>140</v>
      </c>
      <c r="I385" s="236" t="s">
        <v>141</v>
      </c>
      <c r="J385" s="238" t="s">
        <v>142</v>
      </c>
      <c r="K385" s="239"/>
      <c r="L385" s="240"/>
      <c r="M385" s="236" t="s">
        <v>141</v>
      </c>
      <c r="N385" s="241" t="s">
        <v>149</v>
      </c>
      <c r="O385" s="242"/>
      <c r="P385" s="242"/>
      <c r="Q385" s="242"/>
      <c r="R385" s="242"/>
      <c r="S385" s="243"/>
    </row>
    <row r="386" spans="1:19" ht="13.5" x14ac:dyDescent="0.2">
      <c r="A386" s="233"/>
      <c r="B386" s="234"/>
      <c r="C386" s="235"/>
      <c r="D386" s="12" t="s">
        <v>143</v>
      </c>
      <c r="E386" s="12"/>
      <c r="F386" s="12" t="s">
        <v>145</v>
      </c>
      <c r="G386" s="12"/>
      <c r="H386" s="13"/>
      <c r="I386" s="237"/>
      <c r="J386" s="13" t="s">
        <v>147</v>
      </c>
      <c r="K386" s="13" t="s">
        <v>148</v>
      </c>
      <c r="L386" s="13" t="s">
        <v>140</v>
      </c>
      <c r="M386" s="237"/>
      <c r="N386" s="244"/>
      <c r="O386" s="245"/>
      <c r="P386" s="245"/>
      <c r="Q386" s="245"/>
      <c r="R386" s="245"/>
      <c r="S386" s="246"/>
    </row>
    <row r="387" spans="1:19" ht="13.5" x14ac:dyDescent="0.25">
      <c r="A387" s="19"/>
      <c r="B387" s="250" t="s">
        <v>166</v>
      </c>
      <c r="C387" s="251"/>
      <c r="D387" s="20">
        <v>3.6</v>
      </c>
      <c r="E387" s="21"/>
      <c r="F387" s="20">
        <v>1.5</v>
      </c>
      <c r="G387" s="20"/>
      <c r="H387" s="22"/>
      <c r="I387" s="22">
        <f>D387*F387</f>
        <v>5.4</v>
      </c>
      <c r="J387" s="22">
        <v>1.7</v>
      </c>
      <c r="K387" s="22">
        <v>1.2</v>
      </c>
      <c r="L387" s="22">
        <v>3</v>
      </c>
      <c r="M387" s="23">
        <f>J387*K387*L387-2</f>
        <v>4.12</v>
      </c>
      <c r="N387" s="244"/>
      <c r="O387" s="245"/>
      <c r="P387" s="245"/>
      <c r="Q387" s="245"/>
      <c r="R387" s="245"/>
      <c r="S387" s="246"/>
    </row>
    <row r="388" spans="1:19" ht="13.5" x14ac:dyDescent="0.25">
      <c r="A388" s="19"/>
      <c r="B388" s="43" t="s">
        <v>160</v>
      </c>
      <c r="C388" s="44"/>
      <c r="D388" s="20">
        <v>6.82</v>
      </c>
      <c r="E388" s="21"/>
      <c r="F388" s="20">
        <v>3</v>
      </c>
      <c r="G388" s="20"/>
      <c r="H388" s="22"/>
      <c r="I388" s="22">
        <f t="shared" ref="I388:I400" si="31">D388*F388</f>
        <v>20.46</v>
      </c>
      <c r="J388" s="22"/>
      <c r="K388" s="22"/>
      <c r="L388" s="22"/>
      <c r="M388" s="23">
        <f t="shared" ref="M388:M391" si="32">J388*K388*L388</f>
        <v>0</v>
      </c>
      <c r="N388" s="244"/>
      <c r="O388" s="245"/>
      <c r="P388" s="245"/>
      <c r="Q388" s="245"/>
      <c r="R388" s="245"/>
      <c r="S388" s="246"/>
    </row>
    <row r="389" spans="1:19" ht="13.5" x14ac:dyDescent="0.25">
      <c r="A389" s="19"/>
      <c r="B389" s="43" t="s">
        <v>151</v>
      </c>
      <c r="C389" s="44"/>
      <c r="D389" s="20">
        <v>2.95</v>
      </c>
      <c r="E389" s="21"/>
      <c r="F389" s="20">
        <v>3</v>
      </c>
      <c r="G389" s="20"/>
      <c r="H389" s="22"/>
      <c r="I389" s="22">
        <f t="shared" si="31"/>
        <v>8.8500000000000014</v>
      </c>
      <c r="J389" s="22"/>
      <c r="K389" s="22"/>
      <c r="L389" s="22"/>
      <c r="M389" s="23">
        <f t="shared" si="32"/>
        <v>0</v>
      </c>
      <c r="N389" s="244"/>
      <c r="O389" s="245"/>
      <c r="P389" s="245"/>
      <c r="Q389" s="245"/>
      <c r="R389" s="245"/>
      <c r="S389" s="246"/>
    </row>
    <row r="390" spans="1:19" ht="13.5" x14ac:dyDescent="0.25">
      <c r="A390" s="19"/>
      <c r="B390" s="43" t="s">
        <v>152</v>
      </c>
      <c r="C390" s="44"/>
      <c r="D390" s="20">
        <v>7.28</v>
      </c>
      <c r="E390" s="21"/>
      <c r="F390" s="20">
        <v>3</v>
      </c>
      <c r="G390" s="20"/>
      <c r="H390" s="22"/>
      <c r="I390" s="22">
        <f t="shared" si="31"/>
        <v>21.84</v>
      </c>
      <c r="J390" s="22"/>
      <c r="K390" s="22"/>
      <c r="L390" s="22"/>
      <c r="M390" s="23">
        <f t="shared" si="32"/>
        <v>0</v>
      </c>
      <c r="N390" s="244"/>
      <c r="O390" s="245"/>
      <c r="P390" s="245"/>
      <c r="Q390" s="245"/>
      <c r="R390" s="245"/>
      <c r="S390" s="246"/>
    </row>
    <row r="391" spans="1:19" ht="13.5" x14ac:dyDescent="0.25">
      <c r="A391" s="19"/>
      <c r="B391" s="43" t="s">
        <v>178</v>
      </c>
      <c r="C391" s="44"/>
      <c r="D391" s="20">
        <v>4.83</v>
      </c>
      <c r="E391" s="21"/>
      <c r="F391" s="20">
        <v>3</v>
      </c>
      <c r="G391" s="20"/>
      <c r="H391" s="22"/>
      <c r="I391" s="22">
        <f t="shared" si="31"/>
        <v>14.49</v>
      </c>
      <c r="J391" s="22"/>
      <c r="K391" s="22"/>
      <c r="L391" s="22"/>
      <c r="M391" s="23">
        <f t="shared" si="32"/>
        <v>0</v>
      </c>
      <c r="N391" s="244"/>
      <c r="O391" s="245"/>
      <c r="P391" s="245"/>
      <c r="Q391" s="245"/>
      <c r="R391" s="245"/>
      <c r="S391" s="246"/>
    </row>
    <row r="392" spans="1:19" ht="13.5" x14ac:dyDescent="0.25">
      <c r="A392" s="19"/>
      <c r="B392" s="43" t="s">
        <v>167</v>
      </c>
      <c r="C392" s="44"/>
      <c r="D392" s="20">
        <v>36.869999999999997</v>
      </c>
      <c r="E392" s="21"/>
      <c r="F392" s="20">
        <v>3</v>
      </c>
      <c r="G392" s="20"/>
      <c r="H392" s="22"/>
      <c r="I392" s="22">
        <f t="shared" si="31"/>
        <v>110.60999999999999</v>
      </c>
      <c r="J392" s="22">
        <v>1.7</v>
      </c>
      <c r="K392" s="22">
        <v>1.2</v>
      </c>
      <c r="L392" s="22">
        <v>2</v>
      </c>
      <c r="M392" s="23">
        <f>J392*K392*L392-2</f>
        <v>2.08</v>
      </c>
      <c r="N392" s="244"/>
      <c r="O392" s="245"/>
      <c r="P392" s="245"/>
      <c r="Q392" s="245"/>
      <c r="R392" s="245"/>
      <c r="S392" s="246"/>
    </row>
    <row r="393" spans="1:19" ht="13.5" x14ac:dyDescent="0.25">
      <c r="A393" s="19"/>
      <c r="B393" s="43" t="s">
        <v>168</v>
      </c>
      <c r="C393" s="44"/>
      <c r="D393" s="20">
        <v>24.94</v>
      </c>
      <c r="E393" s="21"/>
      <c r="F393" s="20">
        <v>3</v>
      </c>
      <c r="G393" s="20"/>
      <c r="H393" s="22"/>
      <c r="I393" s="22">
        <f t="shared" si="31"/>
        <v>74.820000000000007</v>
      </c>
      <c r="J393" s="22">
        <v>1.7</v>
      </c>
      <c r="K393" s="22">
        <v>1.2</v>
      </c>
      <c r="L393" s="22">
        <v>2</v>
      </c>
      <c r="M393" s="23">
        <f>J393*K393*L393-2</f>
        <v>2.08</v>
      </c>
      <c r="N393" s="244"/>
      <c r="O393" s="245"/>
      <c r="P393" s="245"/>
      <c r="Q393" s="245"/>
      <c r="R393" s="245"/>
      <c r="S393" s="246"/>
    </row>
    <row r="394" spans="1:19" ht="13.5" x14ac:dyDescent="0.25">
      <c r="A394" s="19"/>
      <c r="B394" s="43" t="s">
        <v>175</v>
      </c>
      <c r="C394" s="44"/>
      <c r="D394" s="20">
        <v>23.02</v>
      </c>
      <c r="E394" s="21"/>
      <c r="F394" s="20">
        <v>3</v>
      </c>
      <c r="G394" s="20"/>
      <c r="H394" s="22"/>
      <c r="I394" s="22">
        <f t="shared" si="31"/>
        <v>69.06</v>
      </c>
      <c r="J394" s="22">
        <v>0.8</v>
      </c>
      <c r="K394" s="22">
        <v>2.1</v>
      </c>
      <c r="L394" s="22">
        <v>5</v>
      </c>
      <c r="M394" s="23">
        <f>J394*K394*L394-2</f>
        <v>6.4</v>
      </c>
      <c r="N394" s="244"/>
      <c r="O394" s="245"/>
      <c r="P394" s="245"/>
      <c r="Q394" s="245"/>
      <c r="R394" s="245"/>
      <c r="S394" s="246"/>
    </row>
    <row r="395" spans="1:19" ht="13.5" x14ac:dyDescent="0.25">
      <c r="A395" s="19"/>
      <c r="B395" s="43"/>
      <c r="C395" s="44"/>
      <c r="D395" s="20"/>
      <c r="E395" s="21"/>
      <c r="F395" s="20"/>
      <c r="G395" s="20"/>
      <c r="H395" s="22"/>
      <c r="I395" s="22"/>
      <c r="J395" s="22"/>
      <c r="K395" s="22"/>
      <c r="L395" s="22"/>
      <c r="M395" s="23">
        <f t="shared" ref="M395:M404" si="33">J395*K395*L395</f>
        <v>0</v>
      </c>
      <c r="N395" s="244"/>
      <c r="O395" s="245"/>
      <c r="P395" s="245"/>
      <c r="Q395" s="245"/>
      <c r="R395" s="245"/>
      <c r="S395" s="246"/>
    </row>
    <row r="396" spans="1:19" ht="13.5" x14ac:dyDescent="0.25">
      <c r="A396" s="19"/>
      <c r="B396" s="43" t="s">
        <v>179</v>
      </c>
      <c r="C396" s="44"/>
      <c r="D396" s="20">
        <v>15.19</v>
      </c>
      <c r="E396" s="21"/>
      <c r="F396" s="20">
        <v>3</v>
      </c>
      <c r="G396" s="20"/>
      <c r="H396" s="22"/>
      <c r="I396" s="22">
        <f t="shared" si="31"/>
        <v>45.57</v>
      </c>
      <c r="J396" s="22"/>
      <c r="K396" s="22"/>
      <c r="L396" s="22"/>
      <c r="M396" s="23">
        <f t="shared" si="33"/>
        <v>0</v>
      </c>
      <c r="N396" s="244"/>
      <c r="O396" s="245"/>
      <c r="P396" s="245"/>
      <c r="Q396" s="245"/>
      <c r="R396" s="245"/>
      <c r="S396" s="246"/>
    </row>
    <row r="397" spans="1:19" ht="13.5" x14ac:dyDescent="0.25">
      <c r="A397" s="19"/>
      <c r="B397" s="43" t="s">
        <v>164</v>
      </c>
      <c r="C397" s="44"/>
      <c r="D397" s="20">
        <v>15.49</v>
      </c>
      <c r="E397" s="21"/>
      <c r="F397" s="20">
        <v>3</v>
      </c>
      <c r="G397" s="20"/>
      <c r="H397" s="22"/>
      <c r="I397" s="22">
        <f t="shared" si="31"/>
        <v>46.47</v>
      </c>
      <c r="J397" s="22"/>
      <c r="K397" s="22"/>
      <c r="L397" s="22"/>
      <c r="M397" s="23">
        <f t="shared" si="33"/>
        <v>0</v>
      </c>
      <c r="N397" s="244"/>
      <c r="O397" s="245"/>
      <c r="P397" s="245"/>
      <c r="Q397" s="245"/>
      <c r="R397" s="245"/>
      <c r="S397" s="246"/>
    </row>
    <row r="398" spans="1:19" ht="13.5" x14ac:dyDescent="0.25">
      <c r="A398" s="19"/>
      <c r="B398" s="43" t="s">
        <v>180</v>
      </c>
      <c r="C398" s="44"/>
      <c r="D398" s="20">
        <v>12.94</v>
      </c>
      <c r="E398" s="21"/>
      <c r="F398" s="20">
        <v>3</v>
      </c>
      <c r="G398" s="20"/>
      <c r="H398" s="22"/>
      <c r="I398" s="22">
        <f t="shared" si="31"/>
        <v>38.82</v>
      </c>
      <c r="J398" s="22"/>
      <c r="K398" s="22"/>
      <c r="L398" s="22"/>
      <c r="M398" s="23">
        <f t="shared" si="33"/>
        <v>0</v>
      </c>
      <c r="N398" s="244"/>
      <c r="O398" s="245"/>
      <c r="P398" s="245"/>
      <c r="Q398" s="245"/>
      <c r="R398" s="245"/>
      <c r="S398" s="246"/>
    </row>
    <row r="399" spans="1:19" ht="13.5" x14ac:dyDescent="0.25">
      <c r="A399" s="19"/>
      <c r="B399" s="43" t="s">
        <v>190</v>
      </c>
      <c r="C399" s="44"/>
      <c r="D399" s="20">
        <v>12.94</v>
      </c>
      <c r="E399" s="21"/>
      <c r="F399" s="20">
        <v>3</v>
      </c>
      <c r="G399" s="20"/>
      <c r="H399" s="22"/>
      <c r="I399" s="22">
        <f t="shared" si="31"/>
        <v>38.82</v>
      </c>
      <c r="J399" s="22"/>
      <c r="K399" s="22"/>
      <c r="L399" s="22"/>
      <c r="M399" s="23">
        <f t="shared" si="33"/>
        <v>0</v>
      </c>
      <c r="N399" s="244"/>
      <c r="O399" s="245"/>
      <c r="P399" s="245"/>
      <c r="Q399" s="245"/>
      <c r="R399" s="245"/>
      <c r="S399" s="246"/>
    </row>
    <row r="400" spans="1:19" ht="13.5" x14ac:dyDescent="0.25">
      <c r="A400" s="19"/>
      <c r="B400" s="43" t="s">
        <v>219</v>
      </c>
      <c r="C400" s="44"/>
      <c r="D400" s="20">
        <v>39</v>
      </c>
      <c r="E400" s="21"/>
      <c r="F400" s="20">
        <v>3</v>
      </c>
      <c r="G400" s="20"/>
      <c r="H400" s="22"/>
      <c r="I400" s="22">
        <f t="shared" si="31"/>
        <v>117</v>
      </c>
      <c r="J400" s="22"/>
      <c r="K400" s="22"/>
      <c r="L400" s="22"/>
      <c r="M400" s="23">
        <f t="shared" si="33"/>
        <v>0</v>
      </c>
      <c r="N400" s="244"/>
      <c r="O400" s="245"/>
      <c r="P400" s="245"/>
      <c r="Q400" s="245"/>
      <c r="R400" s="245"/>
      <c r="S400" s="246"/>
    </row>
    <row r="401" spans="1:19" ht="13.5" x14ac:dyDescent="0.25">
      <c r="A401" s="19"/>
      <c r="B401" s="43"/>
      <c r="C401" s="44"/>
      <c r="D401" s="20"/>
      <c r="E401" s="21"/>
      <c r="F401" s="20"/>
      <c r="G401" s="20"/>
      <c r="H401" s="20"/>
      <c r="I401" s="20"/>
      <c r="J401" s="22"/>
      <c r="K401" s="22"/>
      <c r="L401" s="22"/>
      <c r="M401" s="23">
        <f t="shared" si="33"/>
        <v>0</v>
      </c>
      <c r="N401" s="244"/>
      <c r="O401" s="245"/>
      <c r="P401" s="245"/>
      <c r="Q401" s="245"/>
      <c r="R401" s="245"/>
      <c r="S401" s="246"/>
    </row>
    <row r="402" spans="1:19" ht="13.5" x14ac:dyDescent="0.25">
      <c r="A402" s="19"/>
      <c r="B402" s="43"/>
      <c r="C402" s="44"/>
      <c r="D402" s="20"/>
      <c r="E402" s="21"/>
      <c r="F402" s="20"/>
      <c r="G402" s="20"/>
      <c r="H402" s="20"/>
      <c r="I402" s="20"/>
      <c r="J402" s="22"/>
      <c r="K402" s="22"/>
      <c r="L402" s="22"/>
      <c r="M402" s="23">
        <f t="shared" si="33"/>
        <v>0</v>
      </c>
      <c r="N402" s="244"/>
      <c r="O402" s="245"/>
      <c r="P402" s="245"/>
      <c r="Q402" s="245"/>
      <c r="R402" s="245"/>
      <c r="S402" s="246"/>
    </row>
    <row r="403" spans="1:19" ht="13.5" x14ac:dyDescent="0.25">
      <c r="A403" s="61"/>
      <c r="B403" s="43" t="s">
        <v>419</v>
      </c>
      <c r="C403" s="62"/>
      <c r="D403" s="63">
        <v>2.5</v>
      </c>
      <c r="E403" s="64">
        <v>10.27</v>
      </c>
      <c r="F403" s="63"/>
      <c r="G403" s="63"/>
      <c r="H403" s="63"/>
      <c r="I403" s="63">
        <f>D403*E403</f>
        <v>25.674999999999997</v>
      </c>
      <c r="J403" s="22"/>
      <c r="K403" s="22"/>
      <c r="L403" s="22"/>
      <c r="M403" s="23">
        <f t="shared" si="33"/>
        <v>0</v>
      </c>
      <c r="N403" s="244"/>
      <c r="O403" s="245"/>
      <c r="P403" s="245"/>
      <c r="Q403" s="245"/>
      <c r="R403" s="245"/>
      <c r="S403" s="246"/>
    </row>
    <row r="404" spans="1:19" ht="13.5" x14ac:dyDescent="0.25">
      <c r="A404" s="61"/>
      <c r="B404" s="43" t="s">
        <v>432</v>
      </c>
      <c r="C404" s="62"/>
      <c r="D404" s="63">
        <v>2.5299999999999998</v>
      </c>
      <c r="E404" s="64">
        <v>4.54</v>
      </c>
      <c r="F404" s="63"/>
      <c r="G404" s="63"/>
      <c r="H404" s="63"/>
      <c r="I404" s="63">
        <f>D404*E404</f>
        <v>11.486199999999998</v>
      </c>
      <c r="J404" s="22"/>
      <c r="K404" s="22"/>
      <c r="L404" s="22"/>
      <c r="M404" s="23">
        <f t="shared" si="33"/>
        <v>0</v>
      </c>
      <c r="N404" s="244"/>
      <c r="O404" s="245"/>
      <c r="P404" s="245"/>
      <c r="Q404" s="245"/>
      <c r="R404" s="245"/>
      <c r="S404" s="246"/>
    </row>
    <row r="405" spans="1:19" ht="13.5" x14ac:dyDescent="0.25">
      <c r="A405" s="61"/>
      <c r="B405" s="43" t="s">
        <v>433</v>
      </c>
      <c r="C405" s="62"/>
      <c r="D405" s="63">
        <f>2.23+0.15</f>
        <v>2.38</v>
      </c>
      <c r="E405" s="64">
        <v>4.54</v>
      </c>
      <c r="F405" s="63"/>
      <c r="G405" s="63"/>
      <c r="H405" s="63"/>
      <c r="I405" s="63">
        <f>D405*E405</f>
        <v>10.805199999999999</v>
      </c>
      <c r="J405" s="22"/>
      <c r="K405" s="22"/>
      <c r="L405" s="22"/>
      <c r="M405" s="23">
        <f t="shared" ref="M405" si="34">J405*K405*L405</f>
        <v>0</v>
      </c>
      <c r="N405" s="244"/>
      <c r="O405" s="245"/>
      <c r="P405" s="245"/>
      <c r="Q405" s="245"/>
      <c r="R405" s="245"/>
      <c r="S405" s="246"/>
    </row>
    <row r="406" spans="1:19" ht="14.25" thickBot="1" x14ac:dyDescent="0.3">
      <c r="A406" s="65"/>
      <c r="B406" s="66"/>
      <c r="C406" s="67"/>
      <c r="D406" s="28"/>
      <c r="E406" s="68"/>
      <c r="F406" s="28"/>
      <c r="G406" s="28"/>
      <c r="H406" s="28"/>
      <c r="I406" s="69">
        <f>SUM(I387:I405)</f>
        <v>660.17639999999994</v>
      </c>
      <c r="J406" s="29"/>
      <c r="K406" s="29"/>
      <c r="L406" s="28"/>
      <c r="M406" s="31">
        <f>SUM(M387:M402)</f>
        <v>14.680000000000001</v>
      </c>
      <c r="N406" s="247"/>
      <c r="O406" s="248"/>
      <c r="P406" s="248"/>
      <c r="Q406" s="248"/>
      <c r="R406" s="248"/>
      <c r="S406" s="249"/>
    </row>
    <row r="407" spans="1:19" x14ac:dyDescent="0.2">
      <c r="F407" s="33"/>
    </row>
    <row r="408" spans="1:19" x14ac:dyDescent="0.2">
      <c r="F408" s="33"/>
    </row>
    <row r="409" spans="1:19" x14ac:dyDescent="0.2">
      <c r="F409" s="33"/>
    </row>
    <row r="410" spans="1:19" x14ac:dyDescent="0.2">
      <c r="F410" s="33"/>
    </row>
    <row r="411" spans="1:19" x14ac:dyDescent="0.2">
      <c r="F411" s="33"/>
    </row>
    <row r="412" spans="1:19" x14ac:dyDescent="0.2">
      <c r="F412" s="33"/>
    </row>
    <row r="413" spans="1:19" x14ac:dyDescent="0.2">
      <c r="F413" s="33"/>
    </row>
    <row r="414" spans="1:19" x14ac:dyDescent="0.2">
      <c r="F414" s="33"/>
    </row>
    <row r="415" spans="1:19" x14ac:dyDescent="0.2">
      <c r="F415" s="33"/>
    </row>
    <row r="416" spans="1:19" x14ac:dyDescent="0.2">
      <c r="F416" s="33"/>
    </row>
    <row r="417" spans="1:19" x14ac:dyDescent="0.2">
      <c r="F417" s="33"/>
    </row>
    <row r="418" spans="1:19" x14ac:dyDescent="0.2">
      <c r="F418" s="33"/>
    </row>
    <row r="419" spans="1:19" x14ac:dyDescent="0.2">
      <c r="F419" s="33"/>
    </row>
    <row r="420" spans="1:19" ht="13.5" thickBot="1" x14ac:dyDescent="0.25">
      <c r="F420" s="33"/>
    </row>
    <row r="421" spans="1:19" ht="13.5" customHeight="1" thickBot="1" x14ac:dyDescent="0.25">
      <c r="A421" s="71" t="s">
        <v>11</v>
      </c>
      <c r="B421" s="300" t="s">
        <v>181</v>
      </c>
      <c r="C421" s="300"/>
      <c r="D421" s="300"/>
      <c r="E421" s="300"/>
      <c r="F421" s="300"/>
      <c r="G421" s="300"/>
      <c r="H421" s="300"/>
      <c r="I421" s="300"/>
      <c r="J421" s="300"/>
      <c r="K421" s="300"/>
      <c r="L421" s="300"/>
      <c r="M421" s="300"/>
      <c r="N421" s="300"/>
      <c r="O421" s="300"/>
      <c r="P421" s="300"/>
      <c r="Q421" s="300"/>
      <c r="R421" s="300"/>
      <c r="S421" s="300"/>
    </row>
    <row r="422" spans="1:19" ht="13.5" customHeight="1" thickBot="1" x14ac:dyDescent="0.25">
      <c r="A422" s="7" t="s">
        <v>13</v>
      </c>
      <c r="B422" s="269" t="s">
        <v>93</v>
      </c>
      <c r="C422" s="270"/>
      <c r="D422" s="270"/>
      <c r="E422" s="270"/>
      <c r="F422" s="270"/>
      <c r="G422" s="270"/>
      <c r="H422" s="270"/>
      <c r="I422" s="270"/>
      <c r="J422" s="270"/>
      <c r="K422" s="270"/>
      <c r="L422" s="270"/>
      <c r="M422" s="270"/>
      <c r="N422" s="270"/>
      <c r="O422" s="271"/>
      <c r="P422" s="272" t="s">
        <v>54</v>
      </c>
      <c r="Q422" s="273"/>
      <c r="R422" s="8">
        <f>I435-M435</f>
        <v>172.35000000000002</v>
      </c>
      <c r="S422" s="9"/>
    </row>
    <row r="423" spans="1:19" ht="13.5" x14ac:dyDescent="0.2">
      <c r="A423" s="230"/>
      <c r="B423" s="231"/>
      <c r="C423" s="232"/>
      <c r="D423" s="10" t="s">
        <v>136</v>
      </c>
      <c r="E423" s="10" t="s">
        <v>137</v>
      </c>
      <c r="F423" s="10" t="s">
        <v>138</v>
      </c>
      <c r="G423" s="10" t="s">
        <v>139</v>
      </c>
      <c r="H423" s="11" t="s">
        <v>140</v>
      </c>
      <c r="I423" s="236" t="s">
        <v>141</v>
      </c>
      <c r="J423" s="238" t="s">
        <v>142</v>
      </c>
      <c r="K423" s="239"/>
      <c r="L423" s="240"/>
      <c r="M423" s="236" t="s">
        <v>141</v>
      </c>
      <c r="N423" s="241" t="s">
        <v>149</v>
      </c>
      <c r="O423" s="242"/>
      <c r="P423" s="242"/>
      <c r="Q423" s="242"/>
      <c r="R423" s="242"/>
      <c r="S423" s="243"/>
    </row>
    <row r="424" spans="1:19" ht="13.5" x14ac:dyDescent="0.2">
      <c r="A424" s="233"/>
      <c r="B424" s="234"/>
      <c r="C424" s="235"/>
      <c r="D424" s="12" t="s">
        <v>182</v>
      </c>
      <c r="E424" s="12"/>
      <c r="F424" s="12"/>
      <c r="G424" s="12"/>
      <c r="H424" s="13"/>
      <c r="I424" s="237"/>
      <c r="J424" s="13" t="s">
        <v>147</v>
      </c>
      <c r="K424" s="13" t="s">
        <v>148</v>
      </c>
      <c r="L424" s="13" t="s">
        <v>140</v>
      </c>
      <c r="M424" s="237"/>
      <c r="N424" s="244"/>
      <c r="O424" s="245"/>
      <c r="P424" s="245"/>
      <c r="Q424" s="245"/>
      <c r="R424" s="245"/>
      <c r="S424" s="246"/>
    </row>
    <row r="425" spans="1:19" ht="13.5" x14ac:dyDescent="0.25">
      <c r="A425" s="19"/>
      <c r="B425" s="250" t="s">
        <v>183</v>
      </c>
      <c r="C425" s="251"/>
      <c r="D425" s="20">
        <v>4.17</v>
      </c>
      <c r="E425" s="21"/>
      <c r="F425" s="20"/>
      <c r="G425" s="20"/>
      <c r="H425" s="22"/>
      <c r="I425" s="22">
        <f>D425</f>
        <v>4.17</v>
      </c>
      <c r="J425" s="22"/>
      <c r="K425" s="22"/>
      <c r="L425" s="22"/>
      <c r="M425" s="23"/>
      <c r="N425" s="244"/>
      <c r="O425" s="245"/>
      <c r="P425" s="245"/>
      <c r="Q425" s="245"/>
      <c r="R425" s="245"/>
      <c r="S425" s="246"/>
    </row>
    <row r="426" spans="1:19" ht="13.5" x14ac:dyDescent="0.25">
      <c r="A426" s="19"/>
      <c r="B426" s="250" t="s">
        <v>184</v>
      </c>
      <c r="C426" s="251"/>
      <c r="D426" s="20">
        <v>2.74</v>
      </c>
      <c r="E426" s="21"/>
      <c r="F426" s="20"/>
      <c r="G426" s="20"/>
      <c r="H426" s="22"/>
      <c r="I426" s="22">
        <f t="shared" ref="I426:I434" si="35">D426</f>
        <v>2.74</v>
      </c>
      <c r="J426" s="22"/>
      <c r="K426" s="22"/>
      <c r="L426" s="22"/>
      <c r="M426" s="23"/>
      <c r="N426" s="244"/>
      <c r="O426" s="245"/>
      <c r="P426" s="245"/>
      <c r="Q426" s="245"/>
      <c r="R426" s="245"/>
      <c r="S426" s="246"/>
    </row>
    <row r="427" spans="1:19" ht="13.5" x14ac:dyDescent="0.25">
      <c r="A427" s="19"/>
      <c r="B427" s="250" t="s">
        <v>151</v>
      </c>
      <c r="C427" s="251"/>
      <c r="D427" s="20">
        <v>15.15</v>
      </c>
      <c r="E427" s="21"/>
      <c r="F427" s="20"/>
      <c r="G427" s="20"/>
      <c r="H427" s="22"/>
      <c r="I427" s="22">
        <f t="shared" ref="I427" si="36">D427</f>
        <v>15.15</v>
      </c>
      <c r="J427" s="22"/>
      <c r="K427" s="22"/>
      <c r="L427" s="22"/>
      <c r="M427" s="23"/>
      <c r="N427" s="244"/>
      <c r="O427" s="245"/>
      <c r="P427" s="245"/>
      <c r="Q427" s="245"/>
      <c r="R427" s="245"/>
      <c r="S427" s="246"/>
    </row>
    <row r="428" spans="1:19" ht="13.5" x14ac:dyDescent="0.25">
      <c r="A428" s="19"/>
      <c r="B428" s="250" t="s">
        <v>167</v>
      </c>
      <c r="C428" s="251"/>
      <c r="D428" s="20">
        <v>36.880000000000003</v>
      </c>
      <c r="E428" s="21"/>
      <c r="F428" s="20"/>
      <c r="G428" s="20"/>
      <c r="H428" s="22"/>
      <c r="I428" s="22">
        <f t="shared" si="35"/>
        <v>36.880000000000003</v>
      </c>
      <c r="J428" s="22"/>
      <c r="K428" s="22"/>
      <c r="L428" s="22"/>
      <c r="M428" s="23"/>
      <c r="N428" s="244"/>
      <c r="O428" s="245"/>
      <c r="P428" s="245"/>
      <c r="Q428" s="245"/>
      <c r="R428" s="245"/>
      <c r="S428" s="246"/>
    </row>
    <row r="429" spans="1:19" ht="13.5" x14ac:dyDescent="0.25">
      <c r="A429" s="72"/>
      <c r="B429" s="250" t="s">
        <v>168</v>
      </c>
      <c r="C429" s="251"/>
      <c r="D429" s="20">
        <v>37.4</v>
      </c>
      <c r="E429" s="21"/>
      <c r="F429" s="20"/>
      <c r="G429" s="20"/>
      <c r="H429" s="22"/>
      <c r="I429" s="22">
        <f t="shared" si="35"/>
        <v>37.4</v>
      </c>
      <c r="J429" s="22"/>
      <c r="K429" s="22"/>
      <c r="L429" s="22"/>
      <c r="M429" s="23"/>
      <c r="N429" s="244"/>
      <c r="O429" s="245"/>
      <c r="P429" s="245"/>
      <c r="Q429" s="245"/>
      <c r="R429" s="245"/>
      <c r="S429" s="246"/>
    </row>
    <row r="430" spans="1:19" ht="13.5" x14ac:dyDescent="0.25">
      <c r="A430" s="19"/>
      <c r="B430" s="250" t="s">
        <v>175</v>
      </c>
      <c r="C430" s="251"/>
      <c r="D430" s="20">
        <v>28</v>
      </c>
      <c r="E430" s="21"/>
      <c r="F430" s="20"/>
      <c r="G430" s="20"/>
      <c r="H430" s="22"/>
      <c r="I430" s="22">
        <f t="shared" si="35"/>
        <v>28</v>
      </c>
      <c r="J430" s="22"/>
      <c r="K430" s="22"/>
      <c r="L430" s="22"/>
      <c r="M430" s="23"/>
      <c r="N430" s="244"/>
      <c r="O430" s="245"/>
      <c r="P430" s="245"/>
      <c r="Q430" s="245"/>
      <c r="R430" s="245"/>
      <c r="S430" s="246"/>
    </row>
    <row r="431" spans="1:19" ht="13.5" x14ac:dyDescent="0.25">
      <c r="A431" s="19"/>
      <c r="B431" s="250" t="s">
        <v>179</v>
      </c>
      <c r="C431" s="251"/>
      <c r="D431" s="20">
        <v>14.23</v>
      </c>
      <c r="E431" s="21"/>
      <c r="F431" s="20"/>
      <c r="G431" s="20"/>
      <c r="H431" s="22"/>
      <c r="I431" s="22">
        <f t="shared" si="35"/>
        <v>14.23</v>
      </c>
      <c r="J431" s="22"/>
      <c r="K431" s="22"/>
      <c r="L431" s="22"/>
      <c r="M431" s="23"/>
      <c r="N431" s="244"/>
      <c r="O431" s="245"/>
      <c r="P431" s="245"/>
      <c r="Q431" s="245"/>
      <c r="R431" s="245"/>
      <c r="S431" s="246"/>
    </row>
    <row r="432" spans="1:19" ht="13.5" x14ac:dyDescent="0.25">
      <c r="A432" s="72"/>
      <c r="B432" s="250" t="s">
        <v>164</v>
      </c>
      <c r="C432" s="251"/>
      <c r="D432" s="20">
        <v>14.86</v>
      </c>
      <c r="E432" s="21"/>
      <c r="F432" s="20"/>
      <c r="G432" s="20"/>
      <c r="H432" s="22"/>
      <c r="I432" s="22">
        <f t="shared" si="35"/>
        <v>14.86</v>
      </c>
      <c r="J432" s="22"/>
      <c r="K432" s="22"/>
      <c r="L432" s="22"/>
      <c r="M432" s="23"/>
      <c r="N432" s="244"/>
      <c r="O432" s="245"/>
      <c r="P432" s="245"/>
      <c r="Q432" s="245"/>
      <c r="R432" s="245"/>
      <c r="S432" s="246"/>
    </row>
    <row r="433" spans="1:19" ht="13.5" x14ac:dyDescent="0.25">
      <c r="A433" s="19"/>
      <c r="B433" s="250" t="s">
        <v>180</v>
      </c>
      <c r="C433" s="251"/>
      <c r="D433" s="20">
        <v>9.4600000000000009</v>
      </c>
      <c r="E433" s="21"/>
      <c r="F433" s="20"/>
      <c r="G433" s="20"/>
      <c r="H433" s="22"/>
      <c r="I433" s="22">
        <f t="shared" si="35"/>
        <v>9.4600000000000009</v>
      </c>
      <c r="J433" s="22"/>
      <c r="K433" s="22"/>
      <c r="L433" s="22"/>
      <c r="M433" s="23"/>
      <c r="N433" s="244"/>
      <c r="O433" s="245"/>
      <c r="P433" s="245"/>
      <c r="Q433" s="245"/>
      <c r="R433" s="245"/>
      <c r="S433" s="246"/>
    </row>
    <row r="434" spans="1:19" ht="13.5" x14ac:dyDescent="0.25">
      <c r="A434" s="19"/>
      <c r="B434" s="43" t="s">
        <v>185</v>
      </c>
      <c r="C434" s="44"/>
      <c r="D434" s="20">
        <v>9.4600000000000009</v>
      </c>
      <c r="E434" s="21"/>
      <c r="F434" s="20"/>
      <c r="G434" s="20"/>
      <c r="H434" s="22"/>
      <c r="I434" s="22">
        <f t="shared" si="35"/>
        <v>9.4600000000000009</v>
      </c>
      <c r="J434" s="22"/>
      <c r="K434" s="22"/>
      <c r="L434" s="22"/>
      <c r="M434" s="23"/>
      <c r="N434" s="244"/>
      <c r="O434" s="245"/>
      <c r="P434" s="245"/>
      <c r="Q434" s="245"/>
      <c r="R434" s="245"/>
      <c r="S434" s="246"/>
    </row>
    <row r="435" spans="1:19" ht="14.25" thickBot="1" x14ac:dyDescent="0.3">
      <c r="A435" s="24"/>
      <c r="B435" s="25"/>
      <c r="C435" s="25"/>
      <c r="D435" s="26"/>
      <c r="E435" s="27"/>
      <c r="F435" s="26"/>
      <c r="G435" s="26"/>
      <c r="H435" s="37"/>
      <c r="I435" s="28">
        <f>SUM(I425:I434)</f>
        <v>172.35000000000002</v>
      </c>
      <c r="J435" s="29"/>
      <c r="K435" s="29"/>
      <c r="L435" s="29"/>
      <c r="M435" s="31">
        <v>0</v>
      </c>
      <c r="N435" s="247"/>
      <c r="O435" s="248"/>
      <c r="P435" s="248"/>
      <c r="Q435" s="248"/>
      <c r="R435" s="248"/>
      <c r="S435" s="249"/>
    </row>
    <row r="436" spans="1:19" ht="13.5" thickBot="1" x14ac:dyDescent="0.25">
      <c r="F436" s="33"/>
    </row>
    <row r="437" spans="1:19" ht="26.25" customHeight="1" thickBot="1" x14ac:dyDescent="0.25">
      <c r="A437" s="34" t="s">
        <v>111</v>
      </c>
      <c r="B437" s="225" t="s">
        <v>208</v>
      </c>
      <c r="C437" s="226"/>
      <c r="D437" s="226"/>
      <c r="E437" s="226"/>
      <c r="F437" s="226"/>
      <c r="G437" s="226"/>
      <c r="H437" s="226"/>
      <c r="I437" s="226"/>
      <c r="J437" s="226"/>
      <c r="K437" s="226"/>
      <c r="L437" s="226"/>
      <c r="M437" s="226"/>
      <c r="N437" s="226"/>
      <c r="O437" s="227"/>
      <c r="P437" s="228" t="s">
        <v>54</v>
      </c>
      <c r="Q437" s="229"/>
      <c r="R437" s="35">
        <f>I446-M446</f>
        <v>55.210000000000008</v>
      </c>
      <c r="S437" s="36"/>
    </row>
    <row r="438" spans="1:19" ht="13.5" x14ac:dyDescent="0.2">
      <c r="A438" s="230"/>
      <c r="B438" s="231"/>
      <c r="C438" s="232"/>
      <c r="D438" s="10" t="s">
        <v>136</v>
      </c>
      <c r="E438" s="10" t="s">
        <v>137</v>
      </c>
      <c r="F438" s="10" t="s">
        <v>138</v>
      </c>
      <c r="G438" s="10" t="s">
        <v>139</v>
      </c>
      <c r="H438" s="11" t="s">
        <v>140</v>
      </c>
      <c r="I438" s="236" t="s">
        <v>141</v>
      </c>
      <c r="J438" s="238" t="s">
        <v>142</v>
      </c>
      <c r="K438" s="239"/>
      <c r="L438" s="240"/>
      <c r="M438" s="236" t="s">
        <v>141</v>
      </c>
      <c r="N438" s="241" t="s">
        <v>149</v>
      </c>
      <c r="O438" s="242"/>
      <c r="P438" s="242"/>
      <c r="Q438" s="242"/>
      <c r="R438" s="242"/>
      <c r="S438" s="243"/>
    </row>
    <row r="439" spans="1:19" ht="13.5" x14ac:dyDescent="0.2">
      <c r="A439" s="233"/>
      <c r="B439" s="234"/>
      <c r="C439" s="235"/>
      <c r="D439" s="12" t="s">
        <v>182</v>
      </c>
      <c r="E439" s="12"/>
      <c r="F439" s="12"/>
      <c r="G439" s="12" t="s">
        <v>146</v>
      </c>
      <c r="H439" s="13"/>
      <c r="I439" s="237"/>
      <c r="J439" s="13" t="s">
        <v>147</v>
      </c>
      <c r="K439" s="13" t="s">
        <v>148</v>
      </c>
      <c r="L439" s="13" t="s">
        <v>140</v>
      </c>
      <c r="M439" s="237"/>
      <c r="N439" s="244"/>
      <c r="O439" s="245"/>
      <c r="P439" s="245"/>
      <c r="Q439" s="245"/>
      <c r="R439" s="245"/>
      <c r="S439" s="246"/>
    </row>
    <row r="440" spans="1:19" ht="13.5" x14ac:dyDescent="0.25">
      <c r="A440" s="19"/>
      <c r="B440" s="250" t="s">
        <v>183</v>
      </c>
      <c r="C440" s="251"/>
      <c r="D440" s="20">
        <v>4.17</v>
      </c>
      <c r="E440" s="21"/>
      <c r="F440" s="20"/>
      <c r="G440" s="20"/>
      <c r="H440" s="22"/>
      <c r="I440" s="22">
        <f>D440</f>
        <v>4.17</v>
      </c>
      <c r="J440" s="22"/>
      <c r="K440" s="22"/>
      <c r="L440" s="22"/>
      <c r="M440" s="23"/>
      <c r="N440" s="244"/>
      <c r="O440" s="245"/>
      <c r="P440" s="245"/>
      <c r="Q440" s="245"/>
      <c r="R440" s="245"/>
      <c r="S440" s="246"/>
    </row>
    <row r="441" spans="1:19" ht="13.5" x14ac:dyDescent="0.25">
      <c r="A441" s="19"/>
      <c r="B441" s="250" t="s">
        <v>184</v>
      </c>
      <c r="C441" s="251"/>
      <c r="D441" s="20">
        <v>2.74</v>
      </c>
      <c r="E441" s="21"/>
      <c r="F441" s="20"/>
      <c r="G441" s="20"/>
      <c r="H441" s="22"/>
      <c r="I441" s="22">
        <f t="shared" ref="I441:I445" si="37">D441</f>
        <v>2.74</v>
      </c>
      <c r="J441" s="22"/>
      <c r="K441" s="22"/>
      <c r="L441" s="22"/>
      <c r="M441" s="23"/>
      <c r="N441" s="244"/>
      <c r="O441" s="245"/>
      <c r="P441" s="245"/>
      <c r="Q441" s="245"/>
      <c r="R441" s="245"/>
      <c r="S441" s="246"/>
    </row>
    <row r="442" spans="1:19" ht="13.5" x14ac:dyDescent="0.25">
      <c r="A442" s="19"/>
      <c r="B442" s="250" t="s">
        <v>151</v>
      </c>
      <c r="C442" s="251"/>
      <c r="D442" s="20">
        <v>15.15</v>
      </c>
      <c r="E442" s="21"/>
      <c r="F442" s="20"/>
      <c r="G442" s="20"/>
      <c r="H442" s="22"/>
      <c r="I442" s="22">
        <f t="shared" ref="I442" si="38">D442</f>
        <v>15.15</v>
      </c>
      <c r="J442" s="22"/>
      <c r="K442" s="22"/>
      <c r="L442" s="22"/>
      <c r="M442" s="23"/>
      <c r="N442" s="244"/>
      <c r="O442" s="245"/>
      <c r="P442" s="245"/>
      <c r="Q442" s="245"/>
      <c r="R442" s="245"/>
      <c r="S442" s="246"/>
    </row>
    <row r="443" spans="1:19" ht="13.5" x14ac:dyDescent="0.25">
      <c r="A443" s="19"/>
      <c r="B443" s="250" t="s">
        <v>179</v>
      </c>
      <c r="C443" s="251"/>
      <c r="D443" s="20">
        <v>14.23</v>
      </c>
      <c r="E443" s="21"/>
      <c r="F443" s="20"/>
      <c r="G443" s="20"/>
      <c r="H443" s="22"/>
      <c r="I443" s="22">
        <f t="shared" si="37"/>
        <v>14.23</v>
      </c>
      <c r="J443" s="22"/>
      <c r="K443" s="22"/>
      <c r="L443" s="22"/>
      <c r="M443" s="23"/>
      <c r="N443" s="244"/>
      <c r="O443" s="245"/>
      <c r="P443" s="245"/>
      <c r="Q443" s="245"/>
      <c r="R443" s="245"/>
      <c r="S443" s="246"/>
    </row>
    <row r="444" spans="1:19" ht="13.5" x14ac:dyDescent="0.25">
      <c r="A444" s="19"/>
      <c r="B444" s="250" t="s">
        <v>180</v>
      </c>
      <c r="C444" s="251"/>
      <c r="D444" s="20">
        <v>9.4600000000000009</v>
      </c>
      <c r="E444" s="21"/>
      <c r="F444" s="20"/>
      <c r="G444" s="20"/>
      <c r="H444" s="22"/>
      <c r="I444" s="22">
        <f t="shared" si="37"/>
        <v>9.4600000000000009</v>
      </c>
      <c r="J444" s="22"/>
      <c r="K444" s="22"/>
      <c r="L444" s="22"/>
      <c r="M444" s="23"/>
      <c r="N444" s="244"/>
      <c r="O444" s="245"/>
      <c r="P444" s="245"/>
      <c r="Q444" s="245"/>
      <c r="R444" s="245"/>
      <c r="S444" s="246"/>
    </row>
    <row r="445" spans="1:19" ht="13.5" x14ac:dyDescent="0.25">
      <c r="A445" s="19"/>
      <c r="B445" s="43" t="s">
        <v>185</v>
      </c>
      <c r="C445" s="44"/>
      <c r="D445" s="20">
        <v>9.4600000000000009</v>
      </c>
      <c r="E445" s="21"/>
      <c r="F445" s="20"/>
      <c r="G445" s="20"/>
      <c r="H445" s="22"/>
      <c r="I445" s="22">
        <f t="shared" si="37"/>
        <v>9.4600000000000009</v>
      </c>
      <c r="J445" s="22"/>
      <c r="K445" s="22"/>
      <c r="L445" s="22"/>
      <c r="M445" s="23"/>
      <c r="N445" s="244"/>
      <c r="O445" s="245"/>
      <c r="P445" s="245"/>
      <c r="Q445" s="245"/>
      <c r="R445" s="245"/>
      <c r="S445" s="246"/>
    </row>
    <row r="446" spans="1:19" ht="14.25" thickBot="1" x14ac:dyDescent="0.3">
      <c r="A446" s="24"/>
      <c r="B446" s="25"/>
      <c r="C446" s="25"/>
      <c r="D446" s="26"/>
      <c r="E446" s="27"/>
      <c r="F446" s="26"/>
      <c r="G446" s="26"/>
      <c r="H446" s="26"/>
      <c r="I446" s="28">
        <f>SUM(I440:I445)</f>
        <v>55.210000000000008</v>
      </c>
      <c r="J446" s="29"/>
      <c r="K446" s="29"/>
      <c r="L446" s="28"/>
      <c r="M446" s="31">
        <v>0</v>
      </c>
      <c r="N446" s="247"/>
      <c r="O446" s="248"/>
      <c r="P446" s="248"/>
      <c r="Q446" s="248"/>
      <c r="R446" s="248"/>
      <c r="S446" s="249"/>
    </row>
    <row r="447" spans="1:19" x14ac:dyDescent="0.2">
      <c r="F447" s="33"/>
    </row>
    <row r="448" spans="1:19" x14ac:dyDescent="0.2">
      <c r="F448" s="33"/>
    </row>
    <row r="449" spans="1:19" x14ac:dyDescent="0.2">
      <c r="F449" s="33"/>
    </row>
    <row r="450" spans="1:19" x14ac:dyDescent="0.2">
      <c r="F450" s="33"/>
    </row>
    <row r="451" spans="1:19" x14ac:dyDescent="0.2">
      <c r="F451" s="33"/>
    </row>
    <row r="452" spans="1:19" x14ac:dyDescent="0.2">
      <c r="F452" s="33"/>
    </row>
    <row r="453" spans="1:19" x14ac:dyDescent="0.2">
      <c r="F453" s="33"/>
    </row>
    <row r="454" spans="1:19" x14ac:dyDescent="0.2">
      <c r="F454" s="33"/>
    </row>
    <row r="455" spans="1:19" ht="13.5" thickBot="1" x14ac:dyDescent="0.25">
      <c r="F455" s="33"/>
    </row>
    <row r="456" spans="1:19" ht="28.5" customHeight="1" thickBot="1" x14ac:dyDescent="0.25">
      <c r="A456" s="34" t="s">
        <v>131</v>
      </c>
      <c r="B456" s="225" t="str">
        <f>PLANILHA!C81</f>
        <v>Piso cimentado liso com 1.5 cm de espessura, de argamassa de cimento e areia no traço 1:3 e juntas plásticas em quadros de 1 m</v>
      </c>
      <c r="C456" s="226"/>
      <c r="D456" s="226"/>
      <c r="E456" s="226"/>
      <c r="F456" s="226"/>
      <c r="G456" s="226"/>
      <c r="H456" s="226"/>
      <c r="I456" s="226"/>
      <c r="J456" s="226"/>
      <c r="K456" s="226"/>
      <c r="L456" s="226"/>
      <c r="M456" s="226"/>
      <c r="N456" s="226"/>
      <c r="O456" s="227"/>
      <c r="P456" s="228" t="s">
        <v>54</v>
      </c>
      <c r="Q456" s="229"/>
      <c r="R456" s="35">
        <f>I463-M463</f>
        <v>117.14</v>
      </c>
      <c r="S456" s="36"/>
    </row>
    <row r="457" spans="1:19" ht="12.75" customHeight="1" x14ac:dyDescent="0.2">
      <c r="A457" s="230"/>
      <c r="B457" s="231"/>
      <c r="C457" s="232"/>
      <c r="D457" s="10" t="s">
        <v>136</v>
      </c>
      <c r="E457" s="10" t="s">
        <v>137</v>
      </c>
      <c r="F457" s="10" t="s">
        <v>138</v>
      </c>
      <c r="G457" s="10" t="s">
        <v>139</v>
      </c>
      <c r="H457" s="11" t="s">
        <v>140</v>
      </c>
      <c r="I457" s="236" t="s">
        <v>141</v>
      </c>
      <c r="J457" s="238" t="s">
        <v>142</v>
      </c>
      <c r="K457" s="239"/>
      <c r="L457" s="240"/>
      <c r="M457" s="236" t="s">
        <v>141</v>
      </c>
      <c r="N457" s="255" t="s">
        <v>149</v>
      </c>
      <c r="O457" s="256"/>
      <c r="P457" s="256"/>
      <c r="Q457" s="256"/>
      <c r="R457" s="256"/>
      <c r="S457" s="257"/>
    </row>
    <row r="458" spans="1:19" ht="13.5" x14ac:dyDescent="0.2">
      <c r="A458" s="233"/>
      <c r="B458" s="234"/>
      <c r="C458" s="235"/>
      <c r="D458" s="12" t="s">
        <v>182</v>
      </c>
      <c r="E458" s="12" t="s">
        <v>144</v>
      </c>
      <c r="F458" s="12" t="s">
        <v>145</v>
      </c>
      <c r="G458" s="12" t="s">
        <v>146</v>
      </c>
      <c r="H458" s="13"/>
      <c r="I458" s="237"/>
      <c r="J458" s="13" t="s">
        <v>147</v>
      </c>
      <c r="K458" s="13" t="s">
        <v>148</v>
      </c>
      <c r="L458" s="13" t="s">
        <v>140</v>
      </c>
      <c r="M458" s="237"/>
      <c r="N458" s="258"/>
      <c r="O458" s="259"/>
      <c r="P458" s="259"/>
      <c r="Q458" s="259"/>
      <c r="R458" s="259"/>
      <c r="S458" s="260"/>
    </row>
    <row r="459" spans="1:19" ht="13.5" x14ac:dyDescent="0.2">
      <c r="A459" s="48"/>
      <c r="B459" s="250" t="s">
        <v>319</v>
      </c>
      <c r="C459" s="251"/>
      <c r="D459" s="20">
        <v>36.880000000000003</v>
      </c>
      <c r="E459" s="12"/>
      <c r="F459" s="12"/>
      <c r="G459" s="12"/>
      <c r="H459" s="13"/>
      <c r="I459" s="74">
        <f>D459</f>
        <v>36.880000000000003</v>
      </c>
      <c r="J459" s="13"/>
      <c r="K459" s="13"/>
      <c r="L459" s="13"/>
      <c r="M459" s="51"/>
      <c r="N459" s="258"/>
      <c r="O459" s="259"/>
      <c r="P459" s="259"/>
      <c r="Q459" s="259"/>
      <c r="R459" s="259"/>
      <c r="S459" s="260"/>
    </row>
    <row r="460" spans="1:19" ht="13.5" x14ac:dyDescent="0.2">
      <c r="A460" s="48"/>
      <c r="B460" s="250" t="s">
        <v>320</v>
      </c>
      <c r="C460" s="251"/>
      <c r="D460" s="20">
        <v>37.4</v>
      </c>
      <c r="E460" s="12"/>
      <c r="F460" s="12"/>
      <c r="G460" s="12"/>
      <c r="H460" s="13"/>
      <c r="I460" s="74">
        <f t="shared" ref="I460:I462" si="39">D460</f>
        <v>37.4</v>
      </c>
      <c r="J460" s="13"/>
      <c r="K460" s="13"/>
      <c r="L460" s="13"/>
      <c r="M460" s="51"/>
      <c r="N460" s="258"/>
      <c r="O460" s="259"/>
      <c r="P460" s="259"/>
      <c r="Q460" s="259"/>
      <c r="R460" s="259"/>
      <c r="S460" s="260"/>
    </row>
    <row r="461" spans="1:19" ht="13.5" x14ac:dyDescent="0.2">
      <c r="A461" s="48"/>
      <c r="B461" s="250" t="s">
        <v>175</v>
      </c>
      <c r="C461" s="251"/>
      <c r="D461" s="20">
        <v>28</v>
      </c>
      <c r="E461" s="12"/>
      <c r="F461" s="12"/>
      <c r="G461" s="12"/>
      <c r="H461" s="13"/>
      <c r="I461" s="74">
        <f t="shared" si="39"/>
        <v>28</v>
      </c>
      <c r="J461" s="13"/>
      <c r="K461" s="13"/>
      <c r="L461" s="13"/>
      <c r="M461" s="51"/>
      <c r="N461" s="258"/>
      <c r="O461" s="259"/>
      <c r="P461" s="259"/>
      <c r="Q461" s="259"/>
      <c r="R461" s="259"/>
      <c r="S461" s="260"/>
    </row>
    <row r="462" spans="1:19" ht="13.5" x14ac:dyDescent="0.25">
      <c r="A462" s="19"/>
      <c r="B462" s="250" t="s">
        <v>164</v>
      </c>
      <c r="C462" s="251"/>
      <c r="D462" s="20">
        <v>14.86</v>
      </c>
      <c r="E462" s="21"/>
      <c r="F462" s="20"/>
      <c r="G462" s="20"/>
      <c r="H462" s="22"/>
      <c r="I462" s="74">
        <f t="shared" si="39"/>
        <v>14.86</v>
      </c>
      <c r="J462" s="22"/>
      <c r="K462" s="22"/>
      <c r="L462" s="22"/>
      <c r="M462" s="23">
        <v>0</v>
      </c>
      <c r="N462" s="258"/>
      <c r="O462" s="259"/>
      <c r="P462" s="259"/>
      <c r="Q462" s="259"/>
      <c r="R462" s="259"/>
      <c r="S462" s="260"/>
    </row>
    <row r="463" spans="1:19" ht="14.25" thickBot="1" x14ac:dyDescent="0.3">
      <c r="A463" s="24"/>
      <c r="B463" s="25"/>
      <c r="C463" s="25"/>
      <c r="D463" s="26"/>
      <c r="E463" s="27"/>
      <c r="F463" s="26"/>
      <c r="G463" s="26"/>
      <c r="H463" s="37"/>
      <c r="I463" s="28">
        <f>SUM(I459:I462)</f>
        <v>117.14</v>
      </c>
      <c r="J463" s="29"/>
      <c r="K463" s="29"/>
      <c r="L463" s="29"/>
      <c r="M463" s="31">
        <v>0</v>
      </c>
      <c r="N463" s="261"/>
      <c r="O463" s="262"/>
      <c r="P463" s="262"/>
      <c r="Q463" s="262"/>
      <c r="R463" s="262"/>
      <c r="S463" s="263"/>
    </row>
    <row r="464" spans="1:19" ht="14.25" thickBot="1" x14ac:dyDescent="0.3">
      <c r="B464" s="38"/>
      <c r="C464" s="38"/>
      <c r="D464" s="39"/>
      <c r="E464" s="40"/>
      <c r="F464" s="39"/>
      <c r="G464" s="39"/>
      <c r="H464" s="39"/>
      <c r="I464" s="39"/>
      <c r="J464" s="39"/>
      <c r="K464" s="39"/>
      <c r="L464" s="39"/>
      <c r="M464" s="41"/>
      <c r="N464" s="39"/>
      <c r="O464" s="39"/>
      <c r="P464" s="39"/>
      <c r="Q464" s="39"/>
      <c r="R464" s="39"/>
      <c r="S464" s="39"/>
    </row>
    <row r="465" spans="1:19" ht="27.75" customHeight="1" thickBot="1" x14ac:dyDescent="0.25">
      <c r="A465" s="34" t="s">
        <v>477</v>
      </c>
      <c r="B465" s="225" t="s">
        <v>221</v>
      </c>
      <c r="C465" s="226"/>
      <c r="D465" s="226"/>
      <c r="E465" s="226"/>
      <c r="F465" s="226"/>
      <c r="G465" s="226"/>
      <c r="H465" s="226"/>
      <c r="I465" s="226"/>
      <c r="J465" s="226"/>
      <c r="K465" s="226"/>
      <c r="L465" s="226"/>
      <c r="M465" s="226"/>
      <c r="N465" s="226"/>
      <c r="O465" s="227"/>
      <c r="P465" s="228" t="s">
        <v>54</v>
      </c>
      <c r="Q465" s="229"/>
      <c r="R465" s="35">
        <f>I474-M474</f>
        <v>55.210000000000008</v>
      </c>
      <c r="S465" s="36"/>
    </row>
    <row r="466" spans="1:19" ht="12.75" customHeight="1" x14ac:dyDescent="0.2">
      <c r="A466" s="230"/>
      <c r="B466" s="231"/>
      <c r="C466" s="232"/>
      <c r="D466" s="10" t="s">
        <v>136</v>
      </c>
      <c r="E466" s="10" t="s">
        <v>137</v>
      </c>
      <c r="F466" s="10" t="s">
        <v>138</v>
      </c>
      <c r="G466" s="10" t="s">
        <v>139</v>
      </c>
      <c r="H466" s="11" t="s">
        <v>140</v>
      </c>
      <c r="I466" s="236" t="s">
        <v>141</v>
      </c>
      <c r="J466" s="238" t="s">
        <v>142</v>
      </c>
      <c r="K466" s="239"/>
      <c r="L466" s="240"/>
      <c r="M466" s="236" t="s">
        <v>141</v>
      </c>
      <c r="N466" s="255" t="s">
        <v>149</v>
      </c>
      <c r="O466" s="256"/>
      <c r="P466" s="256"/>
      <c r="Q466" s="256"/>
      <c r="R466" s="256"/>
      <c r="S466" s="257"/>
    </row>
    <row r="467" spans="1:19" ht="13.5" x14ac:dyDescent="0.2">
      <c r="A467" s="233"/>
      <c r="B467" s="234"/>
      <c r="C467" s="235"/>
      <c r="D467" s="12" t="s">
        <v>182</v>
      </c>
      <c r="E467" s="12" t="s">
        <v>144</v>
      </c>
      <c r="F467" s="12" t="s">
        <v>145</v>
      </c>
      <c r="G467" s="12" t="s">
        <v>146</v>
      </c>
      <c r="H467" s="13"/>
      <c r="I467" s="237"/>
      <c r="J467" s="13" t="s">
        <v>147</v>
      </c>
      <c r="K467" s="13" t="s">
        <v>148</v>
      </c>
      <c r="L467" s="13" t="s">
        <v>140</v>
      </c>
      <c r="M467" s="237"/>
      <c r="N467" s="258"/>
      <c r="O467" s="259"/>
      <c r="P467" s="259"/>
      <c r="Q467" s="259"/>
      <c r="R467" s="259"/>
      <c r="S467" s="260"/>
    </row>
    <row r="468" spans="1:19" ht="13.5" x14ac:dyDescent="0.2">
      <c r="A468" s="48"/>
      <c r="B468" s="250" t="s">
        <v>183</v>
      </c>
      <c r="C468" s="251"/>
      <c r="D468" s="20">
        <v>4.17</v>
      </c>
      <c r="E468" s="12"/>
      <c r="F468" s="12"/>
      <c r="G468" s="12"/>
      <c r="H468" s="13"/>
      <c r="I468" s="74">
        <f>D468</f>
        <v>4.17</v>
      </c>
      <c r="J468" s="13"/>
      <c r="K468" s="13"/>
      <c r="L468" s="13"/>
      <c r="M468" s="51"/>
      <c r="N468" s="258"/>
      <c r="O468" s="259"/>
      <c r="P468" s="259"/>
      <c r="Q468" s="259"/>
      <c r="R468" s="259"/>
      <c r="S468" s="260"/>
    </row>
    <row r="469" spans="1:19" ht="13.5" x14ac:dyDescent="0.2">
      <c r="A469" s="48"/>
      <c r="B469" s="250" t="s">
        <v>184</v>
      </c>
      <c r="C469" s="251"/>
      <c r="D469" s="20">
        <v>2.74</v>
      </c>
      <c r="E469" s="12"/>
      <c r="F469" s="12"/>
      <c r="G469" s="12"/>
      <c r="H469" s="13"/>
      <c r="I469" s="74">
        <f t="shared" ref="I469:I473" si="40">D469</f>
        <v>2.74</v>
      </c>
      <c r="J469" s="13"/>
      <c r="K469" s="13"/>
      <c r="L469" s="13"/>
      <c r="M469" s="51"/>
      <c r="N469" s="258"/>
      <c r="O469" s="259"/>
      <c r="P469" s="259"/>
      <c r="Q469" s="259"/>
      <c r="R469" s="259"/>
      <c r="S469" s="260"/>
    </row>
    <row r="470" spans="1:19" ht="13.5" x14ac:dyDescent="0.2">
      <c r="A470" s="48"/>
      <c r="B470" s="250" t="s">
        <v>151</v>
      </c>
      <c r="C470" s="251"/>
      <c r="D470" s="20">
        <v>15.15</v>
      </c>
      <c r="E470" s="12"/>
      <c r="F470" s="12"/>
      <c r="G470" s="12"/>
      <c r="H470" s="13"/>
      <c r="I470" s="74">
        <f t="shared" ref="I470" si="41">D470</f>
        <v>15.15</v>
      </c>
      <c r="J470" s="13"/>
      <c r="K470" s="13"/>
      <c r="L470" s="13"/>
      <c r="M470" s="51"/>
      <c r="N470" s="258"/>
      <c r="O470" s="259"/>
      <c r="P470" s="259"/>
      <c r="Q470" s="259"/>
      <c r="R470" s="259"/>
      <c r="S470" s="260"/>
    </row>
    <row r="471" spans="1:19" ht="13.5" x14ac:dyDescent="0.2">
      <c r="A471" s="48"/>
      <c r="B471" s="250" t="s">
        <v>179</v>
      </c>
      <c r="C471" s="251"/>
      <c r="D471" s="20">
        <v>14.23</v>
      </c>
      <c r="E471" s="12"/>
      <c r="F471" s="12"/>
      <c r="G471" s="12"/>
      <c r="H471" s="13"/>
      <c r="I471" s="74">
        <f t="shared" si="40"/>
        <v>14.23</v>
      </c>
      <c r="J471" s="13"/>
      <c r="K471" s="13"/>
      <c r="L471" s="13"/>
      <c r="M471" s="51"/>
      <c r="N471" s="258"/>
      <c r="O471" s="259"/>
      <c r="P471" s="259"/>
      <c r="Q471" s="259"/>
      <c r="R471" s="259"/>
      <c r="S471" s="260"/>
    </row>
    <row r="472" spans="1:19" ht="13.5" x14ac:dyDescent="0.25">
      <c r="A472" s="19"/>
      <c r="B472" s="250" t="s">
        <v>180</v>
      </c>
      <c r="C472" s="251"/>
      <c r="D472" s="20">
        <v>9.4600000000000009</v>
      </c>
      <c r="E472" s="21"/>
      <c r="F472" s="20"/>
      <c r="G472" s="20"/>
      <c r="H472" s="22"/>
      <c r="I472" s="74">
        <f t="shared" si="40"/>
        <v>9.4600000000000009</v>
      </c>
      <c r="J472" s="22"/>
      <c r="K472" s="22"/>
      <c r="L472" s="22"/>
      <c r="M472" s="23">
        <v>0</v>
      </c>
      <c r="N472" s="258"/>
      <c r="O472" s="259"/>
      <c r="P472" s="259"/>
      <c r="Q472" s="259"/>
      <c r="R472" s="259"/>
      <c r="S472" s="260"/>
    </row>
    <row r="473" spans="1:19" ht="13.5" x14ac:dyDescent="0.25">
      <c r="A473" s="19"/>
      <c r="B473" s="43" t="s">
        <v>185</v>
      </c>
      <c r="C473" s="44"/>
      <c r="D473" s="20">
        <v>9.4600000000000009</v>
      </c>
      <c r="E473" s="21"/>
      <c r="F473" s="20"/>
      <c r="G473" s="20"/>
      <c r="H473" s="22"/>
      <c r="I473" s="74">
        <f t="shared" si="40"/>
        <v>9.4600000000000009</v>
      </c>
      <c r="J473" s="22"/>
      <c r="K473" s="22"/>
      <c r="L473" s="22"/>
      <c r="M473" s="23">
        <v>0</v>
      </c>
      <c r="N473" s="258"/>
      <c r="O473" s="259"/>
      <c r="P473" s="259"/>
      <c r="Q473" s="259"/>
      <c r="R473" s="259"/>
      <c r="S473" s="260"/>
    </row>
    <row r="474" spans="1:19" ht="14.25" thickBot="1" x14ac:dyDescent="0.3">
      <c r="A474" s="24"/>
      <c r="B474" s="25"/>
      <c r="C474" s="25"/>
      <c r="D474" s="26"/>
      <c r="E474" s="27"/>
      <c r="F474" s="26"/>
      <c r="G474" s="26"/>
      <c r="H474" s="37"/>
      <c r="I474" s="28">
        <f>SUM(I468:I473)</f>
        <v>55.210000000000008</v>
      </c>
      <c r="J474" s="29"/>
      <c r="K474" s="29"/>
      <c r="L474" s="29"/>
      <c r="M474" s="31">
        <v>0</v>
      </c>
      <c r="N474" s="261"/>
      <c r="O474" s="262"/>
      <c r="P474" s="262"/>
      <c r="Q474" s="262"/>
      <c r="R474" s="262"/>
      <c r="S474" s="263"/>
    </row>
    <row r="475" spans="1:19" ht="14.25" thickBot="1" x14ac:dyDescent="0.3">
      <c r="B475" s="38"/>
      <c r="C475" s="38"/>
      <c r="D475" s="39"/>
      <c r="E475" s="40"/>
      <c r="F475" s="39"/>
      <c r="G475" s="39"/>
      <c r="H475" s="39"/>
      <c r="I475" s="39"/>
      <c r="J475" s="39"/>
      <c r="K475" s="39"/>
      <c r="L475" s="39"/>
      <c r="M475" s="41"/>
      <c r="N475" s="39"/>
      <c r="O475" s="39"/>
      <c r="P475" s="39"/>
      <c r="Q475" s="39"/>
      <c r="R475" s="39"/>
      <c r="S475" s="39"/>
    </row>
    <row r="476" spans="1:19" ht="22.5" customHeight="1" thickBot="1" x14ac:dyDescent="0.25">
      <c r="A476" s="34" t="s">
        <v>478</v>
      </c>
      <c r="B476" s="225" t="str">
        <f>PLANILHA!C83</f>
        <v>Rodapé de cerâmica PEI-3, assentado com argamassa de cimento cola h = 7.0 cm, inclusive rejuntamento</v>
      </c>
      <c r="C476" s="226"/>
      <c r="D476" s="226"/>
      <c r="E476" s="226"/>
      <c r="F476" s="226"/>
      <c r="G476" s="226"/>
      <c r="H476" s="226"/>
      <c r="I476" s="226"/>
      <c r="J476" s="226"/>
      <c r="K476" s="226"/>
      <c r="L476" s="226"/>
      <c r="M476" s="226"/>
      <c r="N476" s="226"/>
      <c r="O476" s="227"/>
      <c r="P476" s="228" t="s">
        <v>54</v>
      </c>
      <c r="Q476" s="229"/>
      <c r="R476" s="35">
        <f>I485-M485</f>
        <v>73.25</v>
      </c>
      <c r="S476" s="36"/>
    </row>
    <row r="477" spans="1:19" ht="12.75" customHeight="1" x14ac:dyDescent="0.2">
      <c r="A477" s="230"/>
      <c r="B477" s="231"/>
      <c r="C477" s="232"/>
      <c r="D477" s="10" t="s">
        <v>136</v>
      </c>
      <c r="E477" s="10" t="s">
        <v>137</v>
      </c>
      <c r="F477" s="10" t="s">
        <v>138</v>
      </c>
      <c r="G477" s="10" t="s">
        <v>139</v>
      </c>
      <c r="H477" s="11" t="s">
        <v>140</v>
      </c>
      <c r="I477" s="236" t="s">
        <v>141</v>
      </c>
      <c r="J477" s="238" t="s">
        <v>142</v>
      </c>
      <c r="K477" s="239"/>
      <c r="L477" s="240"/>
      <c r="M477" s="236" t="s">
        <v>141</v>
      </c>
      <c r="N477" s="255" t="s">
        <v>149</v>
      </c>
      <c r="O477" s="256"/>
      <c r="P477" s="256"/>
      <c r="Q477" s="256"/>
      <c r="R477" s="256"/>
      <c r="S477" s="257"/>
    </row>
    <row r="478" spans="1:19" ht="13.5" x14ac:dyDescent="0.2">
      <c r="A478" s="233"/>
      <c r="B478" s="234"/>
      <c r="C478" s="235"/>
      <c r="D478" s="12" t="s">
        <v>143</v>
      </c>
      <c r="E478" s="12" t="s">
        <v>144</v>
      </c>
      <c r="F478" s="12" t="s">
        <v>145</v>
      </c>
      <c r="G478" s="12" t="s">
        <v>146</v>
      </c>
      <c r="H478" s="13"/>
      <c r="I478" s="237"/>
      <c r="J478" s="13" t="s">
        <v>147</v>
      </c>
      <c r="K478" s="13" t="s">
        <v>148</v>
      </c>
      <c r="L478" s="13" t="s">
        <v>140</v>
      </c>
      <c r="M478" s="237"/>
      <c r="N478" s="258"/>
      <c r="O478" s="259"/>
      <c r="P478" s="259"/>
      <c r="Q478" s="259"/>
      <c r="R478" s="259"/>
      <c r="S478" s="260"/>
    </row>
    <row r="479" spans="1:19" ht="13.5" x14ac:dyDescent="0.2">
      <c r="A479" s="48"/>
      <c r="B479" s="250" t="s">
        <v>183</v>
      </c>
      <c r="C479" s="251"/>
      <c r="D479" s="20">
        <v>8.6</v>
      </c>
      <c r="E479" s="12"/>
      <c r="F479" s="12"/>
      <c r="G479" s="12"/>
      <c r="H479" s="13"/>
      <c r="I479" s="74">
        <f>D479</f>
        <v>8.6</v>
      </c>
      <c r="J479" s="13"/>
      <c r="K479" s="13"/>
      <c r="L479" s="13"/>
      <c r="M479" s="51"/>
      <c r="N479" s="258"/>
      <c r="O479" s="259"/>
      <c r="P479" s="259"/>
      <c r="Q479" s="259"/>
      <c r="R479" s="259"/>
      <c r="S479" s="260"/>
    </row>
    <row r="480" spans="1:19" ht="13.5" x14ac:dyDescent="0.2">
      <c r="A480" s="48"/>
      <c r="B480" s="250" t="s">
        <v>184</v>
      </c>
      <c r="C480" s="251"/>
      <c r="D480" s="20">
        <v>6.66</v>
      </c>
      <c r="E480" s="12"/>
      <c r="F480" s="12"/>
      <c r="G480" s="12"/>
      <c r="H480" s="13"/>
      <c r="I480" s="74">
        <f t="shared" ref="I480:I484" si="42">D480</f>
        <v>6.66</v>
      </c>
      <c r="J480" s="13"/>
      <c r="K480" s="13"/>
      <c r="L480" s="13"/>
      <c r="M480" s="51"/>
      <c r="N480" s="258"/>
      <c r="O480" s="259"/>
      <c r="P480" s="259"/>
      <c r="Q480" s="259"/>
      <c r="R480" s="259"/>
      <c r="S480" s="260"/>
    </row>
    <row r="481" spans="1:19" ht="13.5" x14ac:dyDescent="0.2">
      <c r="A481" s="48"/>
      <c r="B481" s="250" t="s">
        <v>151</v>
      </c>
      <c r="C481" s="251"/>
      <c r="D481" s="20">
        <v>16.920000000000002</v>
      </c>
      <c r="E481" s="12"/>
      <c r="F481" s="12"/>
      <c r="G481" s="12"/>
      <c r="H481" s="13"/>
      <c r="I481" s="74">
        <f t="shared" si="42"/>
        <v>16.920000000000002</v>
      </c>
      <c r="J481" s="13"/>
      <c r="K481" s="13"/>
      <c r="L481" s="13"/>
      <c r="M481" s="51"/>
      <c r="N481" s="258"/>
      <c r="O481" s="259"/>
      <c r="P481" s="259"/>
      <c r="Q481" s="259"/>
      <c r="R481" s="259"/>
      <c r="S481" s="260"/>
    </row>
    <row r="482" spans="1:19" ht="13.5" x14ac:dyDescent="0.2">
      <c r="A482" s="48"/>
      <c r="B482" s="250" t="s">
        <v>179</v>
      </c>
      <c r="C482" s="251"/>
      <c r="D482" s="20">
        <v>15.19</v>
      </c>
      <c r="E482" s="12"/>
      <c r="F482" s="12"/>
      <c r="G482" s="12"/>
      <c r="H482" s="13"/>
      <c r="I482" s="74">
        <f t="shared" si="42"/>
        <v>15.19</v>
      </c>
      <c r="J482" s="13"/>
      <c r="K482" s="13"/>
      <c r="L482" s="13"/>
      <c r="M482" s="51"/>
      <c r="N482" s="258"/>
      <c r="O482" s="259"/>
      <c r="P482" s="259"/>
      <c r="Q482" s="259"/>
      <c r="R482" s="259"/>
      <c r="S482" s="260"/>
    </row>
    <row r="483" spans="1:19" ht="13.5" x14ac:dyDescent="0.25">
      <c r="A483" s="19"/>
      <c r="B483" s="250" t="s">
        <v>180</v>
      </c>
      <c r="C483" s="251"/>
      <c r="D483" s="20">
        <v>12.94</v>
      </c>
      <c r="E483" s="21"/>
      <c r="F483" s="20"/>
      <c r="G483" s="20"/>
      <c r="H483" s="22"/>
      <c r="I483" s="74">
        <f t="shared" si="42"/>
        <v>12.94</v>
      </c>
      <c r="J483" s="22"/>
      <c r="K483" s="22"/>
      <c r="L483" s="22"/>
      <c r="M483" s="23">
        <v>0</v>
      </c>
      <c r="N483" s="258"/>
      <c r="O483" s="259"/>
      <c r="P483" s="259"/>
      <c r="Q483" s="259"/>
      <c r="R483" s="259"/>
      <c r="S483" s="260"/>
    </row>
    <row r="484" spans="1:19" ht="13.5" x14ac:dyDescent="0.25">
      <c r="A484" s="19"/>
      <c r="B484" s="43" t="s">
        <v>185</v>
      </c>
      <c r="C484" s="44"/>
      <c r="D484" s="20">
        <v>12.94</v>
      </c>
      <c r="E484" s="21"/>
      <c r="F484" s="20"/>
      <c r="G484" s="20"/>
      <c r="H484" s="22"/>
      <c r="I484" s="74">
        <f t="shared" si="42"/>
        <v>12.94</v>
      </c>
      <c r="J484" s="22"/>
      <c r="K484" s="22"/>
      <c r="L484" s="22"/>
      <c r="M484" s="23">
        <v>0</v>
      </c>
      <c r="N484" s="258"/>
      <c r="O484" s="259"/>
      <c r="P484" s="259"/>
      <c r="Q484" s="259"/>
      <c r="R484" s="259"/>
      <c r="S484" s="260"/>
    </row>
    <row r="485" spans="1:19" ht="14.25" thickBot="1" x14ac:dyDescent="0.3">
      <c r="A485" s="24"/>
      <c r="B485" s="25"/>
      <c r="C485" s="25"/>
      <c r="D485" s="26"/>
      <c r="E485" s="27"/>
      <c r="F485" s="26"/>
      <c r="G485" s="26"/>
      <c r="H485" s="37"/>
      <c r="I485" s="28">
        <f>SUM(I479:I484)</f>
        <v>73.25</v>
      </c>
      <c r="J485" s="29"/>
      <c r="K485" s="29"/>
      <c r="L485" s="29"/>
      <c r="M485" s="31">
        <v>0</v>
      </c>
      <c r="N485" s="261"/>
      <c r="O485" s="262"/>
      <c r="P485" s="262"/>
      <c r="Q485" s="262"/>
      <c r="R485" s="262"/>
      <c r="S485" s="263"/>
    </row>
    <row r="486" spans="1:19" ht="13.5" x14ac:dyDescent="0.25">
      <c r="B486" s="38"/>
      <c r="C486" s="38"/>
      <c r="D486" s="39"/>
      <c r="E486" s="40"/>
      <c r="F486" s="39"/>
      <c r="G486" s="39"/>
      <c r="H486" s="39"/>
      <c r="I486" s="39"/>
      <c r="J486" s="39"/>
      <c r="K486" s="39"/>
      <c r="L486" s="39"/>
      <c r="M486" s="41"/>
      <c r="N486" s="39"/>
      <c r="O486" s="39"/>
      <c r="P486" s="39"/>
      <c r="Q486" s="39"/>
      <c r="R486" s="39"/>
      <c r="S486" s="39"/>
    </row>
    <row r="487" spans="1:19" ht="13.5" x14ac:dyDescent="0.25">
      <c r="B487" s="38"/>
      <c r="C487" s="38"/>
      <c r="D487" s="73"/>
      <c r="E487" s="40"/>
      <c r="F487" s="73"/>
      <c r="G487" s="73"/>
      <c r="H487" s="73"/>
      <c r="I487" s="73"/>
      <c r="J487" s="73"/>
      <c r="K487" s="73"/>
      <c r="L487" s="73"/>
      <c r="M487" s="41"/>
      <c r="N487" s="73"/>
      <c r="O487" s="73"/>
      <c r="P487" s="73"/>
      <c r="Q487" s="73"/>
      <c r="R487" s="73"/>
      <c r="S487" s="73"/>
    </row>
    <row r="488" spans="1:19" ht="14.25" thickBot="1" x14ac:dyDescent="0.3">
      <c r="B488" s="38"/>
      <c r="C488" s="38"/>
      <c r="D488" s="73"/>
      <c r="E488" s="40"/>
      <c r="F488" s="73"/>
      <c r="G488" s="73"/>
      <c r="H488" s="73"/>
      <c r="I488" s="73"/>
      <c r="J488" s="73"/>
      <c r="K488" s="73"/>
      <c r="L488" s="73"/>
      <c r="M488" s="41"/>
      <c r="N488" s="73"/>
      <c r="O488" s="73"/>
      <c r="P488" s="73"/>
      <c r="Q488" s="73"/>
      <c r="R488" s="73"/>
      <c r="S488" s="73"/>
    </row>
    <row r="489" spans="1:19" ht="13.5" customHeight="1" thickBot="1" x14ac:dyDescent="0.25">
      <c r="A489" s="71" t="s">
        <v>65</v>
      </c>
      <c r="B489" s="300" t="s">
        <v>186</v>
      </c>
      <c r="C489" s="300"/>
      <c r="D489" s="300"/>
      <c r="E489" s="300"/>
      <c r="F489" s="300"/>
      <c r="G489" s="300"/>
      <c r="H489" s="300"/>
      <c r="I489" s="300"/>
      <c r="J489" s="300"/>
      <c r="K489" s="300"/>
      <c r="L489" s="300"/>
      <c r="M489" s="300"/>
      <c r="N489" s="300"/>
      <c r="O489" s="300"/>
      <c r="P489" s="300"/>
      <c r="Q489" s="300"/>
      <c r="R489" s="300"/>
      <c r="S489" s="300"/>
    </row>
    <row r="490" spans="1:19" ht="13.5" customHeight="1" thickBot="1" x14ac:dyDescent="0.25">
      <c r="A490" s="7" t="s">
        <v>66</v>
      </c>
      <c r="B490" s="269" t="str">
        <f>PLANILHA!C86</f>
        <v>Quadro de distribuição de energia, de embutir, com 18 divisões modulares, com barramento</v>
      </c>
      <c r="C490" s="270"/>
      <c r="D490" s="270"/>
      <c r="E490" s="270"/>
      <c r="F490" s="270"/>
      <c r="G490" s="270"/>
      <c r="H490" s="270"/>
      <c r="I490" s="270"/>
      <c r="J490" s="270"/>
      <c r="K490" s="270"/>
      <c r="L490" s="270"/>
      <c r="M490" s="270"/>
      <c r="N490" s="270"/>
      <c r="O490" s="271"/>
      <c r="P490" s="272" t="s">
        <v>51</v>
      </c>
      <c r="Q490" s="273"/>
      <c r="R490" s="8">
        <f>I494</f>
        <v>1</v>
      </c>
      <c r="S490" s="9"/>
    </row>
    <row r="491" spans="1:19" ht="13.5" x14ac:dyDescent="0.2">
      <c r="A491" s="230"/>
      <c r="B491" s="231"/>
      <c r="C491" s="232"/>
      <c r="D491" s="10" t="s">
        <v>136</v>
      </c>
      <c r="E491" s="10" t="s">
        <v>137</v>
      </c>
      <c r="F491" s="10" t="s">
        <v>138</v>
      </c>
      <c r="G491" s="10" t="s">
        <v>139</v>
      </c>
      <c r="H491" s="11" t="s">
        <v>140</v>
      </c>
      <c r="I491" s="236" t="s">
        <v>141</v>
      </c>
      <c r="J491" s="238" t="s">
        <v>142</v>
      </c>
      <c r="K491" s="239"/>
      <c r="L491" s="240"/>
      <c r="M491" s="236" t="s">
        <v>141</v>
      </c>
      <c r="N491" s="241" t="s">
        <v>149</v>
      </c>
      <c r="O491" s="242"/>
      <c r="P491" s="242"/>
      <c r="Q491" s="242"/>
      <c r="R491" s="242"/>
      <c r="S491" s="243"/>
    </row>
    <row r="492" spans="1:19" ht="13.5" x14ac:dyDescent="0.2">
      <c r="A492" s="233"/>
      <c r="B492" s="234"/>
      <c r="C492" s="235"/>
      <c r="D492" s="12" t="s">
        <v>147</v>
      </c>
      <c r="E492" s="12" t="s">
        <v>144</v>
      </c>
      <c r="F492" s="12" t="s">
        <v>145</v>
      </c>
      <c r="G492" s="12" t="s">
        <v>146</v>
      </c>
      <c r="H492" s="13"/>
      <c r="I492" s="237"/>
      <c r="J492" s="13" t="s">
        <v>147</v>
      </c>
      <c r="K492" s="13" t="s">
        <v>148</v>
      </c>
      <c r="L492" s="13" t="s">
        <v>140</v>
      </c>
      <c r="M492" s="237"/>
      <c r="N492" s="244"/>
      <c r="O492" s="245"/>
      <c r="P492" s="245"/>
      <c r="Q492" s="245"/>
      <c r="R492" s="245"/>
      <c r="S492" s="246"/>
    </row>
    <row r="493" spans="1:19" ht="13.5" x14ac:dyDescent="0.25">
      <c r="A493" s="19"/>
      <c r="B493" s="250" t="s">
        <v>234</v>
      </c>
      <c r="C493" s="251"/>
      <c r="D493" s="20"/>
      <c r="E493" s="21"/>
      <c r="F493" s="20"/>
      <c r="G493" s="20"/>
      <c r="H493" s="22">
        <v>1</v>
      </c>
      <c r="I493" s="22">
        <f>H493</f>
        <v>1</v>
      </c>
      <c r="J493" s="22"/>
      <c r="K493" s="22"/>
      <c r="L493" s="22"/>
      <c r="M493" s="23"/>
      <c r="N493" s="244"/>
      <c r="O493" s="245"/>
      <c r="P493" s="245"/>
      <c r="Q493" s="245"/>
      <c r="R493" s="245"/>
      <c r="S493" s="246"/>
    </row>
    <row r="494" spans="1:19" ht="14.25" thickBot="1" x14ac:dyDescent="0.3">
      <c r="A494" s="24"/>
      <c r="B494" s="25"/>
      <c r="C494" s="25"/>
      <c r="D494" s="26"/>
      <c r="E494" s="27"/>
      <c r="F494" s="26"/>
      <c r="G494" s="26"/>
      <c r="H494" s="26"/>
      <c r="I494" s="28">
        <f>SUM(I493)</f>
        <v>1</v>
      </c>
      <c r="J494" s="29"/>
      <c r="K494" s="29"/>
      <c r="L494" s="28"/>
      <c r="M494" s="31">
        <v>0</v>
      </c>
      <c r="N494" s="247"/>
      <c r="O494" s="248"/>
      <c r="P494" s="248"/>
      <c r="Q494" s="248"/>
      <c r="R494" s="248"/>
      <c r="S494" s="249"/>
    </row>
    <row r="495" spans="1:19" ht="14.25" thickBot="1" x14ac:dyDescent="0.3">
      <c r="B495" s="38"/>
      <c r="C495" s="38"/>
      <c r="D495" s="39"/>
      <c r="E495" s="40"/>
      <c r="F495" s="39"/>
      <c r="G495" s="39"/>
      <c r="H495" s="39"/>
      <c r="I495" s="39"/>
      <c r="J495" s="39"/>
      <c r="K495" s="39"/>
      <c r="L495" s="39"/>
      <c r="M495" s="41"/>
      <c r="N495" s="42"/>
      <c r="O495" s="42"/>
      <c r="P495" s="42"/>
      <c r="Q495" s="42"/>
      <c r="R495" s="42"/>
      <c r="S495" s="42"/>
    </row>
    <row r="496" spans="1:19" ht="13.5" customHeight="1" thickBot="1" x14ac:dyDescent="0.25">
      <c r="A496" s="34" t="s">
        <v>125</v>
      </c>
      <c r="B496" s="225" t="str">
        <f>PLANILHA!C87</f>
        <v>Mini-Disjuntor monopolar 16 A, curva C - 5KA 220/127VCA (NBR IEC 60947-2), Ref. Siemens, GE, Schneider ou equivalente</v>
      </c>
      <c r="C496" s="226"/>
      <c r="D496" s="226"/>
      <c r="E496" s="226"/>
      <c r="F496" s="226"/>
      <c r="G496" s="226"/>
      <c r="H496" s="226"/>
      <c r="I496" s="226"/>
      <c r="J496" s="226"/>
      <c r="K496" s="226"/>
      <c r="L496" s="226"/>
      <c r="M496" s="226"/>
      <c r="N496" s="226"/>
      <c r="O496" s="227"/>
      <c r="P496" s="228" t="s">
        <v>51</v>
      </c>
      <c r="Q496" s="229"/>
      <c r="R496" s="35">
        <f>I500</f>
        <v>9</v>
      </c>
      <c r="S496" s="36"/>
    </row>
    <row r="497" spans="1:19" ht="13.5" x14ac:dyDescent="0.2">
      <c r="A497" s="230"/>
      <c r="B497" s="231"/>
      <c r="C497" s="232"/>
      <c r="D497" s="10" t="s">
        <v>136</v>
      </c>
      <c r="E497" s="10" t="s">
        <v>137</v>
      </c>
      <c r="F497" s="10" t="s">
        <v>138</v>
      </c>
      <c r="G497" s="10" t="s">
        <v>139</v>
      </c>
      <c r="H497" s="11" t="s">
        <v>140</v>
      </c>
      <c r="I497" s="236" t="s">
        <v>141</v>
      </c>
      <c r="J497" s="238" t="s">
        <v>142</v>
      </c>
      <c r="K497" s="239"/>
      <c r="L497" s="240"/>
      <c r="M497" s="236" t="s">
        <v>141</v>
      </c>
      <c r="N497" s="241" t="s">
        <v>149</v>
      </c>
      <c r="O497" s="242"/>
      <c r="P497" s="242"/>
      <c r="Q497" s="242"/>
      <c r="R497" s="242"/>
      <c r="S497" s="243"/>
    </row>
    <row r="498" spans="1:19" ht="13.5" x14ac:dyDescent="0.2">
      <c r="A498" s="233"/>
      <c r="B498" s="234"/>
      <c r="C498" s="235"/>
      <c r="D498" s="12" t="s">
        <v>147</v>
      </c>
      <c r="E498" s="12" t="s">
        <v>144</v>
      </c>
      <c r="F498" s="12" t="s">
        <v>145</v>
      </c>
      <c r="G498" s="12" t="s">
        <v>146</v>
      </c>
      <c r="H498" s="13"/>
      <c r="I498" s="237"/>
      <c r="J498" s="13" t="s">
        <v>147</v>
      </c>
      <c r="K498" s="13" t="s">
        <v>148</v>
      </c>
      <c r="L498" s="13" t="s">
        <v>140</v>
      </c>
      <c r="M498" s="237"/>
      <c r="N498" s="244"/>
      <c r="O498" s="245"/>
      <c r="P498" s="245"/>
      <c r="Q498" s="245"/>
      <c r="R498" s="245"/>
      <c r="S498" s="246"/>
    </row>
    <row r="499" spans="1:19" ht="13.5" x14ac:dyDescent="0.25">
      <c r="A499" s="19"/>
      <c r="B499" s="250" t="s">
        <v>234</v>
      </c>
      <c r="C499" s="251"/>
      <c r="D499" s="20"/>
      <c r="E499" s="21"/>
      <c r="F499" s="20"/>
      <c r="G499" s="20"/>
      <c r="H499" s="22">
        <v>9</v>
      </c>
      <c r="I499" s="22">
        <f>H499</f>
        <v>9</v>
      </c>
      <c r="J499" s="22"/>
      <c r="K499" s="22"/>
      <c r="L499" s="22"/>
      <c r="M499" s="23"/>
      <c r="N499" s="244"/>
      <c r="O499" s="245"/>
      <c r="P499" s="245"/>
      <c r="Q499" s="245"/>
      <c r="R499" s="245"/>
      <c r="S499" s="246"/>
    </row>
    <row r="500" spans="1:19" ht="14.25" thickBot="1" x14ac:dyDescent="0.3">
      <c r="A500" s="24"/>
      <c r="B500" s="25"/>
      <c r="C500" s="25"/>
      <c r="D500" s="26"/>
      <c r="E500" s="27"/>
      <c r="F500" s="26"/>
      <c r="G500" s="26"/>
      <c r="H500" s="26"/>
      <c r="I500" s="28">
        <f>SUM(I499)</f>
        <v>9</v>
      </c>
      <c r="J500" s="29"/>
      <c r="K500" s="29"/>
      <c r="L500" s="28"/>
      <c r="M500" s="31">
        <v>0</v>
      </c>
      <c r="N500" s="247"/>
      <c r="O500" s="248"/>
      <c r="P500" s="248"/>
      <c r="Q500" s="248"/>
      <c r="R500" s="248"/>
      <c r="S500" s="249"/>
    </row>
    <row r="501" spans="1:19" ht="13.5" thickBot="1" x14ac:dyDescent="0.25">
      <c r="F501" s="33"/>
    </row>
    <row r="502" spans="1:19" ht="13.5" customHeight="1" thickBot="1" x14ac:dyDescent="0.25">
      <c r="A502" s="34" t="s">
        <v>126</v>
      </c>
      <c r="B502" s="225" t="str">
        <f>PLANILHA!C88</f>
        <v>Mini-Disjuntor bipolar 70 A, curva C - 5KA 220/127VCA (NBR IEC 60947-2), Ref. Siemens, GE, Schneider ou equivalente</v>
      </c>
      <c r="C502" s="226"/>
      <c r="D502" s="226"/>
      <c r="E502" s="226"/>
      <c r="F502" s="226"/>
      <c r="G502" s="226"/>
      <c r="H502" s="226"/>
      <c r="I502" s="226"/>
      <c r="J502" s="226"/>
      <c r="K502" s="226"/>
      <c r="L502" s="226"/>
      <c r="M502" s="226"/>
      <c r="N502" s="226"/>
      <c r="O502" s="227"/>
      <c r="P502" s="228" t="s">
        <v>51</v>
      </c>
      <c r="Q502" s="229"/>
      <c r="R502" s="35">
        <f>I506</f>
        <v>2</v>
      </c>
      <c r="S502" s="36"/>
    </row>
    <row r="503" spans="1:19" ht="13.5" x14ac:dyDescent="0.2">
      <c r="A503" s="230"/>
      <c r="B503" s="231"/>
      <c r="C503" s="232"/>
      <c r="D503" s="10" t="s">
        <v>136</v>
      </c>
      <c r="E503" s="10" t="s">
        <v>137</v>
      </c>
      <c r="F503" s="10" t="s">
        <v>138</v>
      </c>
      <c r="G503" s="10" t="s">
        <v>139</v>
      </c>
      <c r="H503" s="11" t="s">
        <v>140</v>
      </c>
      <c r="I503" s="236" t="s">
        <v>141</v>
      </c>
      <c r="J503" s="238" t="s">
        <v>142</v>
      </c>
      <c r="K503" s="239"/>
      <c r="L503" s="240"/>
      <c r="M503" s="236" t="s">
        <v>141</v>
      </c>
      <c r="N503" s="241" t="s">
        <v>149</v>
      </c>
      <c r="O503" s="242"/>
      <c r="P503" s="242"/>
      <c r="Q503" s="242"/>
      <c r="R503" s="242"/>
      <c r="S503" s="243"/>
    </row>
    <row r="504" spans="1:19" ht="13.5" x14ac:dyDescent="0.2">
      <c r="A504" s="233"/>
      <c r="B504" s="234"/>
      <c r="C504" s="235"/>
      <c r="D504" s="12" t="s">
        <v>147</v>
      </c>
      <c r="E504" s="12" t="s">
        <v>144</v>
      </c>
      <c r="F504" s="12" t="s">
        <v>145</v>
      </c>
      <c r="G504" s="12" t="s">
        <v>146</v>
      </c>
      <c r="H504" s="13"/>
      <c r="I504" s="237"/>
      <c r="J504" s="13" t="s">
        <v>147</v>
      </c>
      <c r="K504" s="13" t="s">
        <v>148</v>
      </c>
      <c r="L504" s="13" t="s">
        <v>140</v>
      </c>
      <c r="M504" s="237"/>
      <c r="N504" s="244"/>
      <c r="O504" s="245"/>
      <c r="P504" s="245"/>
      <c r="Q504" s="245"/>
      <c r="R504" s="245"/>
      <c r="S504" s="246"/>
    </row>
    <row r="505" spans="1:19" ht="13.5" x14ac:dyDescent="0.25">
      <c r="A505" s="19"/>
      <c r="B505" s="250" t="s">
        <v>234</v>
      </c>
      <c r="C505" s="251"/>
      <c r="D505" s="20"/>
      <c r="E505" s="21"/>
      <c r="F505" s="20"/>
      <c r="G505" s="20"/>
      <c r="H505" s="22">
        <v>2</v>
      </c>
      <c r="I505" s="22">
        <f>H505</f>
        <v>2</v>
      </c>
      <c r="J505" s="22"/>
      <c r="K505" s="22"/>
      <c r="L505" s="22"/>
      <c r="M505" s="23"/>
      <c r="N505" s="244"/>
      <c r="O505" s="245"/>
      <c r="P505" s="245"/>
      <c r="Q505" s="245"/>
      <c r="R505" s="245"/>
      <c r="S505" s="246"/>
    </row>
    <row r="506" spans="1:19" ht="14.25" thickBot="1" x14ac:dyDescent="0.3">
      <c r="A506" s="24"/>
      <c r="B506" s="25"/>
      <c r="C506" s="25"/>
      <c r="D506" s="26"/>
      <c r="E506" s="27"/>
      <c r="F506" s="26"/>
      <c r="G506" s="26"/>
      <c r="H506" s="26"/>
      <c r="I506" s="28">
        <f>SUM(I505)</f>
        <v>2</v>
      </c>
      <c r="J506" s="29"/>
      <c r="K506" s="29"/>
      <c r="L506" s="28"/>
      <c r="M506" s="31">
        <v>0</v>
      </c>
      <c r="N506" s="247"/>
      <c r="O506" s="248"/>
      <c r="P506" s="248"/>
      <c r="Q506" s="248"/>
      <c r="R506" s="248"/>
      <c r="S506" s="249"/>
    </row>
    <row r="507" spans="1:19" ht="13.5" thickBot="1" x14ac:dyDescent="0.25">
      <c r="F507" s="33"/>
    </row>
    <row r="508" spans="1:19" ht="13.5" customHeight="1" thickBot="1" x14ac:dyDescent="0.25">
      <c r="A508" s="34" t="s">
        <v>283</v>
      </c>
      <c r="B508" s="225" t="str">
        <f>PLANILHA!C89</f>
        <v>Disjuntor DR bipolar 20A, corrente nominal 30 mA</v>
      </c>
      <c r="C508" s="226"/>
      <c r="D508" s="226"/>
      <c r="E508" s="226"/>
      <c r="F508" s="226"/>
      <c r="G508" s="226"/>
      <c r="H508" s="226"/>
      <c r="I508" s="226"/>
      <c r="J508" s="226"/>
      <c r="K508" s="226"/>
      <c r="L508" s="226"/>
      <c r="M508" s="226"/>
      <c r="N508" s="226"/>
      <c r="O508" s="227"/>
      <c r="P508" s="228" t="s">
        <v>51</v>
      </c>
      <c r="Q508" s="229"/>
      <c r="R508" s="35">
        <f>I512</f>
        <v>4</v>
      </c>
      <c r="S508" s="36"/>
    </row>
    <row r="509" spans="1:19" ht="13.5" x14ac:dyDescent="0.2">
      <c r="A509" s="230"/>
      <c r="B509" s="231"/>
      <c r="C509" s="232"/>
      <c r="D509" s="10" t="s">
        <v>136</v>
      </c>
      <c r="E509" s="10" t="s">
        <v>137</v>
      </c>
      <c r="F509" s="10" t="s">
        <v>138</v>
      </c>
      <c r="G509" s="10" t="s">
        <v>139</v>
      </c>
      <c r="H509" s="11" t="s">
        <v>140</v>
      </c>
      <c r="I509" s="236" t="s">
        <v>141</v>
      </c>
      <c r="J509" s="238" t="s">
        <v>142</v>
      </c>
      <c r="K509" s="239"/>
      <c r="L509" s="240"/>
      <c r="M509" s="236" t="s">
        <v>141</v>
      </c>
      <c r="N509" s="241" t="s">
        <v>149</v>
      </c>
      <c r="O509" s="242"/>
      <c r="P509" s="242"/>
      <c r="Q509" s="242"/>
      <c r="R509" s="242"/>
      <c r="S509" s="243"/>
    </row>
    <row r="510" spans="1:19" ht="13.5" x14ac:dyDescent="0.2">
      <c r="A510" s="233"/>
      <c r="B510" s="234"/>
      <c r="C510" s="235"/>
      <c r="D510" s="12" t="s">
        <v>147</v>
      </c>
      <c r="E510" s="12" t="s">
        <v>144</v>
      </c>
      <c r="F510" s="12" t="s">
        <v>145</v>
      </c>
      <c r="G510" s="12" t="s">
        <v>146</v>
      </c>
      <c r="H510" s="13"/>
      <c r="I510" s="237"/>
      <c r="J510" s="13" t="s">
        <v>147</v>
      </c>
      <c r="K510" s="13" t="s">
        <v>148</v>
      </c>
      <c r="L510" s="13" t="s">
        <v>140</v>
      </c>
      <c r="M510" s="237"/>
      <c r="N510" s="244"/>
      <c r="O510" s="245"/>
      <c r="P510" s="245"/>
      <c r="Q510" s="245"/>
      <c r="R510" s="245"/>
      <c r="S510" s="246"/>
    </row>
    <row r="511" spans="1:19" ht="13.5" x14ac:dyDescent="0.25">
      <c r="A511" s="19"/>
      <c r="B511" s="250" t="s">
        <v>234</v>
      </c>
      <c r="C511" s="251"/>
      <c r="D511" s="20"/>
      <c r="E511" s="21"/>
      <c r="F511" s="20"/>
      <c r="G511" s="20"/>
      <c r="H511" s="22">
        <v>4</v>
      </c>
      <c r="I511" s="22">
        <f>H511</f>
        <v>4</v>
      </c>
      <c r="J511" s="22"/>
      <c r="K511" s="22"/>
      <c r="L511" s="22"/>
      <c r="M511" s="23"/>
      <c r="N511" s="244"/>
      <c r="O511" s="245"/>
      <c r="P511" s="245"/>
      <c r="Q511" s="245"/>
      <c r="R511" s="245"/>
      <c r="S511" s="246"/>
    </row>
    <row r="512" spans="1:19" ht="14.25" thickBot="1" x14ac:dyDescent="0.3">
      <c r="A512" s="24"/>
      <c r="B512" s="25"/>
      <c r="C512" s="25"/>
      <c r="D512" s="26"/>
      <c r="E512" s="27"/>
      <c r="F512" s="26"/>
      <c r="G512" s="26"/>
      <c r="H512" s="26"/>
      <c r="I512" s="28">
        <f>SUM(I511)</f>
        <v>4</v>
      </c>
      <c r="J512" s="29"/>
      <c r="K512" s="29"/>
      <c r="L512" s="28"/>
      <c r="M512" s="31">
        <v>0</v>
      </c>
      <c r="N512" s="247"/>
      <c r="O512" s="248"/>
      <c r="P512" s="248"/>
      <c r="Q512" s="248"/>
      <c r="R512" s="248"/>
      <c r="S512" s="249"/>
    </row>
    <row r="513" spans="1:19" ht="13.5" thickBot="1" x14ac:dyDescent="0.25">
      <c r="F513" s="33"/>
    </row>
    <row r="514" spans="1:19" ht="13.5" customHeight="1" thickBot="1" x14ac:dyDescent="0.25">
      <c r="A514" s="34" t="s">
        <v>386</v>
      </c>
      <c r="B514" s="225" t="str">
        <f>PLANILHA!C90</f>
        <v>Dispositivo de proteção contra surto (DPS) bipolar, tensão nominal máxima 275VCA, corente de surto máxima 40KA.</v>
      </c>
      <c r="C514" s="226"/>
      <c r="D514" s="226"/>
      <c r="E514" s="226"/>
      <c r="F514" s="226"/>
      <c r="G514" s="226"/>
      <c r="H514" s="226"/>
      <c r="I514" s="226"/>
      <c r="J514" s="226"/>
      <c r="K514" s="226"/>
      <c r="L514" s="226"/>
      <c r="M514" s="226"/>
      <c r="N514" s="226"/>
      <c r="O514" s="227"/>
      <c r="P514" s="228" t="s">
        <v>51</v>
      </c>
      <c r="Q514" s="229"/>
      <c r="R514" s="35">
        <f>I518</f>
        <v>1</v>
      </c>
      <c r="S514" s="36"/>
    </row>
    <row r="515" spans="1:19" ht="13.5" x14ac:dyDescent="0.2">
      <c r="A515" s="230"/>
      <c r="B515" s="231"/>
      <c r="C515" s="232"/>
      <c r="D515" s="10" t="s">
        <v>136</v>
      </c>
      <c r="E515" s="10" t="s">
        <v>137</v>
      </c>
      <c r="F515" s="10" t="s">
        <v>138</v>
      </c>
      <c r="G515" s="10" t="s">
        <v>139</v>
      </c>
      <c r="H515" s="11" t="s">
        <v>140</v>
      </c>
      <c r="I515" s="236" t="s">
        <v>141</v>
      </c>
      <c r="J515" s="238" t="s">
        <v>142</v>
      </c>
      <c r="K515" s="239"/>
      <c r="L515" s="240"/>
      <c r="M515" s="236" t="s">
        <v>141</v>
      </c>
      <c r="N515" s="241" t="s">
        <v>149</v>
      </c>
      <c r="O515" s="242"/>
      <c r="P515" s="242"/>
      <c r="Q515" s="242"/>
      <c r="R515" s="242"/>
      <c r="S515" s="243"/>
    </row>
    <row r="516" spans="1:19" ht="13.5" x14ac:dyDescent="0.2">
      <c r="A516" s="233"/>
      <c r="B516" s="234"/>
      <c r="C516" s="235"/>
      <c r="D516" s="12" t="s">
        <v>147</v>
      </c>
      <c r="E516" s="12" t="s">
        <v>144</v>
      </c>
      <c r="F516" s="12" t="s">
        <v>145</v>
      </c>
      <c r="G516" s="12" t="s">
        <v>146</v>
      </c>
      <c r="H516" s="13"/>
      <c r="I516" s="237"/>
      <c r="J516" s="13" t="s">
        <v>147</v>
      </c>
      <c r="K516" s="13" t="s">
        <v>148</v>
      </c>
      <c r="L516" s="13" t="s">
        <v>140</v>
      </c>
      <c r="M516" s="237"/>
      <c r="N516" s="244"/>
      <c r="O516" s="245"/>
      <c r="P516" s="245"/>
      <c r="Q516" s="245"/>
      <c r="R516" s="245"/>
      <c r="S516" s="246"/>
    </row>
    <row r="517" spans="1:19" ht="13.5" x14ac:dyDescent="0.25">
      <c r="A517" s="19"/>
      <c r="B517" s="250" t="s">
        <v>234</v>
      </c>
      <c r="C517" s="251"/>
      <c r="D517" s="20"/>
      <c r="E517" s="21"/>
      <c r="F517" s="20"/>
      <c r="G517" s="20"/>
      <c r="H517" s="22">
        <v>1</v>
      </c>
      <c r="I517" s="22">
        <f>H517</f>
        <v>1</v>
      </c>
      <c r="J517" s="22"/>
      <c r="K517" s="22"/>
      <c r="L517" s="22"/>
      <c r="M517" s="23"/>
      <c r="N517" s="244"/>
      <c r="O517" s="245"/>
      <c r="P517" s="245"/>
      <c r="Q517" s="245"/>
      <c r="R517" s="245"/>
      <c r="S517" s="246"/>
    </row>
    <row r="518" spans="1:19" ht="14.25" thickBot="1" x14ac:dyDescent="0.3">
      <c r="A518" s="24"/>
      <c r="B518" s="25"/>
      <c r="C518" s="25"/>
      <c r="D518" s="26"/>
      <c r="E518" s="27"/>
      <c r="F518" s="26"/>
      <c r="G518" s="26"/>
      <c r="H518" s="26"/>
      <c r="I518" s="28">
        <f>SUM(I517)</f>
        <v>1</v>
      </c>
      <c r="J518" s="29"/>
      <c r="K518" s="29"/>
      <c r="L518" s="28"/>
      <c r="M518" s="31">
        <v>0</v>
      </c>
      <c r="N518" s="247"/>
      <c r="O518" s="248"/>
      <c r="P518" s="248"/>
      <c r="Q518" s="248"/>
      <c r="R518" s="248"/>
      <c r="S518" s="249"/>
    </row>
    <row r="519" spans="1:19" x14ac:dyDescent="0.2">
      <c r="F519" s="33"/>
    </row>
    <row r="520" spans="1:19" x14ac:dyDescent="0.2">
      <c r="F520" s="33"/>
    </row>
    <row r="521" spans="1:19" x14ac:dyDescent="0.2">
      <c r="F521" s="33"/>
    </row>
    <row r="522" spans="1:19" x14ac:dyDescent="0.2">
      <c r="F522" s="33"/>
    </row>
    <row r="523" spans="1:19" x14ac:dyDescent="0.2">
      <c r="F523" s="33"/>
    </row>
    <row r="524" spans="1:19" ht="13.5" thickBot="1" x14ac:dyDescent="0.25">
      <c r="F524" s="33"/>
    </row>
    <row r="525" spans="1:19" ht="13.5" customHeight="1" thickBot="1" x14ac:dyDescent="0.25">
      <c r="A525" s="34" t="s">
        <v>479</v>
      </c>
      <c r="B525" s="225" t="str">
        <f>PLANILHA!C91</f>
        <v>Fio ou cabo de cobre termoplástico, com isolamento para 750V, seção de 10.0 mm2</v>
      </c>
      <c r="C525" s="226"/>
      <c r="D525" s="226"/>
      <c r="E525" s="226"/>
      <c r="F525" s="226"/>
      <c r="G525" s="226"/>
      <c r="H525" s="226"/>
      <c r="I525" s="226"/>
      <c r="J525" s="226"/>
      <c r="K525" s="226"/>
      <c r="L525" s="226"/>
      <c r="M525" s="226"/>
      <c r="N525" s="226"/>
      <c r="O525" s="227"/>
      <c r="P525" s="228" t="s">
        <v>52</v>
      </c>
      <c r="Q525" s="229"/>
      <c r="R525" s="35">
        <f>I529</f>
        <v>30</v>
      </c>
      <c r="S525" s="36"/>
    </row>
    <row r="526" spans="1:19" ht="13.5" x14ac:dyDescent="0.2">
      <c r="A526" s="230"/>
      <c r="B526" s="231"/>
      <c r="C526" s="232"/>
      <c r="D526" s="10" t="s">
        <v>136</v>
      </c>
      <c r="E526" s="10" t="s">
        <v>137</v>
      </c>
      <c r="F526" s="10" t="s">
        <v>138</v>
      </c>
      <c r="G526" s="10" t="s">
        <v>139</v>
      </c>
      <c r="H526" s="11" t="s">
        <v>140</v>
      </c>
      <c r="I526" s="236" t="s">
        <v>141</v>
      </c>
      <c r="J526" s="238" t="s">
        <v>142</v>
      </c>
      <c r="K526" s="239"/>
      <c r="L526" s="240"/>
      <c r="M526" s="236" t="s">
        <v>141</v>
      </c>
      <c r="N526" s="241" t="s">
        <v>149</v>
      </c>
      <c r="O526" s="242"/>
      <c r="P526" s="242"/>
      <c r="Q526" s="242"/>
      <c r="R526" s="242"/>
      <c r="S526" s="243"/>
    </row>
    <row r="527" spans="1:19" ht="13.5" x14ac:dyDescent="0.2">
      <c r="A527" s="233"/>
      <c r="B527" s="234"/>
      <c r="C527" s="235"/>
      <c r="D527" s="12" t="s">
        <v>147</v>
      </c>
      <c r="E527" s="12" t="s">
        <v>144</v>
      </c>
      <c r="F527" s="12" t="s">
        <v>145</v>
      </c>
      <c r="G527" s="12" t="s">
        <v>146</v>
      </c>
      <c r="H527" s="13"/>
      <c r="I527" s="237"/>
      <c r="J527" s="13" t="s">
        <v>147</v>
      </c>
      <c r="K527" s="13" t="s">
        <v>148</v>
      </c>
      <c r="L527" s="13" t="s">
        <v>140</v>
      </c>
      <c r="M527" s="237"/>
      <c r="N527" s="244"/>
      <c r="O527" s="245"/>
      <c r="P527" s="245"/>
      <c r="Q527" s="245"/>
      <c r="R527" s="245"/>
      <c r="S527" s="246"/>
    </row>
    <row r="528" spans="1:19" ht="24" customHeight="1" x14ac:dyDescent="0.25">
      <c r="A528" s="19"/>
      <c r="B528" s="264" t="s">
        <v>337</v>
      </c>
      <c r="C528" s="265"/>
      <c r="D528" s="20"/>
      <c r="E528" s="21"/>
      <c r="F528" s="20"/>
      <c r="G528" s="20"/>
      <c r="H528" s="22">
        <v>30</v>
      </c>
      <c r="I528" s="22">
        <f>H528</f>
        <v>30</v>
      </c>
      <c r="J528" s="22"/>
      <c r="K528" s="22"/>
      <c r="L528" s="22"/>
      <c r="M528" s="23"/>
      <c r="N528" s="244"/>
      <c r="O528" s="245"/>
      <c r="P528" s="245"/>
      <c r="Q528" s="245"/>
      <c r="R528" s="245"/>
      <c r="S528" s="246"/>
    </row>
    <row r="529" spans="1:19" ht="14.25" thickBot="1" x14ac:dyDescent="0.3">
      <c r="A529" s="24"/>
      <c r="B529" s="25"/>
      <c r="C529" s="25"/>
      <c r="D529" s="26"/>
      <c r="E529" s="27"/>
      <c r="F529" s="26"/>
      <c r="G529" s="26"/>
      <c r="H529" s="26"/>
      <c r="I529" s="28">
        <f>SUM(I528)</f>
        <v>30</v>
      </c>
      <c r="J529" s="29"/>
      <c r="K529" s="29"/>
      <c r="L529" s="28"/>
      <c r="M529" s="31">
        <v>0</v>
      </c>
      <c r="N529" s="247"/>
      <c r="O529" s="248"/>
      <c r="P529" s="248"/>
      <c r="Q529" s="248"/>
      <c r="R529" s="248"/>
      <c r="S529" s="249"/>
    </row>
    <row r="530" spans="1:19" ht="13.5" thickBot="1" x14ac:dyDescent="0.25">
      <c r="F530" s="33"/>
    </row>
    <row r="531" spans="1:19" ht="27" customHeight="1" thickBot="1" x14ac:dyDescent="0.25">
      <c r="A531" s="34" t="s">
        <v>480</v>
      </c>
      <c r="B531" s="225" t="str">
        <f>PLANILHA!C92</f>
        <v>Ponto padrão de luz no teto - considerando eletroduto PVC rígido de 3/4" inclusive conexões (4.5m), fio isolado PVC de 2.5mm2 (16.2m) e caixa estampada 4x4" (1 und)</v>
      </c>
      <c r="C531" s="226"/>
      <c r="D531" s="226"/>
      <c r="E531" s="226"/>
      <c r="F531" s="226"/>
      <c r="G531" s="226"/>
      <c r="H531" s="226"/>
      <c r="I531" s="226"/>
      <c r="J531" s="226"/>
      <c r="K531" s="226"/>
      <c r="L531" s="226"/>
      <c r="M531" s="226"/>
      <c r="N531" s="226"/>
      <c r="O531" s="227"/>
      <c r="P531" s="228" t="s">
        <v>16</v>
      </c>
      <c r="Q531" s="229"/>
      <c r="R531" s="35">
        <f>I535-M535</f>
        <v>38</v>
      </c>
      <c r="S531" s="36"/>
    </row>
    <row r="532" spans="1:19" ht="13.5" x14ac:dyDescent="0.2">
      <c r="A532" s="230"/>
      <c r="B532" s="231"/>
      <c r="C532" s="232"/>
      <c r="D532" s="10" t="s">
        <v>136</v>
      </c>
      <c r="E532" s="10" t="s">
        <v>137</v>
      </c>
      <c r="F532" s="10" t="s">
        <v>138</v>
      </c>
      <c r="G532" s="10" t="s">
        <v>139</v>
      </c>
      <c r="H532" s="11" t="s">
        <v>140</v>
      </c>
      <c r="I532" s="236" t="s">
        <v>141</v>
      </c>
      <c r="J532" s="238" t="s">
        <v>142</v>
      </c>
      <c r="K532" s="239"/>
      <c r="L532" s="240"/>
      <c r="M532" s="236" t="s">
        <v>141</v>
      </c>
      <c r="N532" s="241" t="s">
        <v>149</v>
      </c>
      <c r="O532" s="242"/>
      <c r="P532" s="242"/>
      <c r="Q532" s="242"/>
      <c r="R532" s="242"/>
      <c r="S532" s="243"/>
    </row>
    <row r="533" spans="1:19" ht="13.5" x14ac:dyDescent="0.2">
      <c r="A533" s="233"/>
      <c r="B533" s="234"/>
      <c r="C533" s="235"/>
      <c r="D533" s="12" t="s">
        <v>147</v>
      </c>
      <c r="E533" s="12" t="s">
        <v>144</v>
      </c>
      <c r="F533" s="12" t="s">
        <v>145</v>
      </c>
      <c r="G533" s="12" t="s">
        <v>146</v>
      </c>
      <c r="H533" s="13"/>
      <c r="I533" s="237"/>
      <c r="J533" s="13" t="s">
        <v>147</v>
      </c>
      <c r="K533" s="13" t="s">
        <v>148</v>
      </c>
      <c r="L533" s="13" t="s">
        <v>140</v>
      </c>
      <c r="M533" s="237"/>
      <c r="N533" s="244"/>
      <c r="O533" s="245"/>
      <c r="P533" s="245"/>
      <c r="Q533" s="245"/>
      <c r="R533" s="245"/>
      <c r="S533" s="246"/>
    </row>
    <row r="534" spans="1:19" ht="13.5" x14ac:dyDescent="0.25">
      <c r="A534" s="19"/>
      <c r="B534" s="250"/>
      <c r="C534" s="251"/>
      <c r="D534" s="20"/>
      <c r="E534" s="21"/>
      <c r="F534" s="20"/>
      <c r="G534" s="20"/>
      <c r="H534" s="22">
        <v>38</v>
      </c>
      <c r="I534" s="22">
        <f>H534</f>
        <v>38</v>
      </c>
      <c r="J534" s="22"/>
      <c r="K534" s="22"/>
      <c r="L534" s="22"/>
      <c r="M534" s="23"/>
      <c r="N534" s="244"/>
      <c r="O534" s="245"/>
      <c r="P534" s="245"/>
      <c r="Q534" s="245"/>
      <c r="R534" s="245"/>
      <c r="S534" s="246"/>
    </row>
    <row r="535" spans="1:19" ht="14.25" thickBot="1" x14ac:dyDescent="0.3">
      <c r="A535" s="24"/>
      <c r="B535" s="25"/>
      <c r="C535" s="25"/>
      <c r="D535" s="26"/>
      <c r="E535" s="27"/>
      <c r="F535" s="26"/>
      <c r="G535" s="26"/>
      <c r="H535" s="26"/>
      <c r="I535" s="28">
        <f>I534</f>
        <v>38</v>
      </c>
      <c r="J535" s="29"/>
      <c r="K535" s="29"/>
      <c r="L535" s="28"/>
      <c r="M535" s="31">
        <v>0</v>
      </c>
      <c r="N535" s="247"/>
      <c r="O535" s="248"/>
      <c r="P535" s="248"/>
      <c r="Q535" s="248"/>
      <c r="R535" s="248"/>
      <c r="S535" s="249"/>
    </row>
    <row r="536" spans="1:19" ht="13.5" thickBot="1" x14ac:dyDescent="0.25">
      <c r="F536" s="33"/>
    </row>
    <row r="537" spans="1:19" ht="24" customHeight="1" thickBot="1" x14ac:dyDescent="0.25">
      <c r="A537" s="34" t="s">
        <v>481</v>
      </c>
      <c r="B537" s="225" t="str">
        <f>PLANILHA!C93</f>
        <v>Ponto padrão de luz na parede - considerando eletroduto PVC rígido de 3/4" inclusive conexões (4.5m), fio isolado PVC de 2.5mm2 (16.2m) e caixa estampada 4x4" (1 und)</v>
      </c>
      <c r="C537" s="226"/>
      <c r="D537" s="226"/>
      <c r="E537" s="226"/>
      <c r="F537" s="226"/>
      <c r="G537" s="226"/>
      <c r="H537" s="226"/>
      <c r="I537" s="226"/>
      <c r="J537" s="226"/>
      <c r="K537" s="226"/>
      <c r="L537" s="226"/>
      <c r="M537" s="226"/>
      <c r="N537" s="226"/>
      <c r="O537" s="227"/>
      <c r="P537" s="228" t="s">
        <v>16</v>
      </c>
      <c r="Q537" s="229"/>
      <c r="R537" s="35">
        <f>I541-M541</f>
        <v>2</v>
      </c>
      <c r="S537" s="36"/>
    </row>
    <row r="538" spans="1:19" ht="13.5" x14ac:dyDescent="0.2">
      <c r="A538" s="230"/>
      <c r="B538" s="231"/>
      <c r="C538" s="232"/>
      <c r="D538" s="10" t="s">
        <v>136</v>
      </c>
      <c r="E538" s="10" t="s">
        <v>137</v>
      </c>
      <c r="F538" s="10" t="s">
        <v>138</v>
      </c>
      <c r="G538" s="10" t="s">
        <v>139</v>
      </c>
      <c r="H538" s="11" t="s">
        <v>140</v>
      </c>
      <c r="I538" s="236" t="s">
        <v>141</v>
      </c>
      <c r="J538" s="238" t="s">
        <v>142</v>
      </c>
      <c r="K538" s="239"/>
      <c r="L538" s="240"/>
      <c r="M538" s="236" t="s">
        <v>141</v>
      </c>
      <c r="N538" s="241" t="s">
        <v>149</v>
      </c>
      <c r="O538" s="242"/>
      <c r="P538" s="242"/>
      <c r="Q538" s="242"/>
      <c r="R538" s="242"/>
      <c r="S538" s="243"/>
    </row>
    <row r="539" spans="1:19" ht="13.5" x14ac:dyDescent="0.2">
      <c r="A539" s="233"/>
      <c r="B539" s="234"/>
      <c r="C539" s="235"/>
      <c r="D539" s="12" t="s">
        <v>147</v>
      </c>
      <c r="E539" s="12" t="s">
        <v>144</v>
      </c>
      <c r="F539" s="12" t="s">
        <v>145</v>
      </c>
      <c r="G539" s="12" t="s">
        <v>146</v>
      </c>
      <c r="H539" s="13"/>
      <c r="I539" s="237"/>
      <c r="J539" s="13" t="s">
        <v>147</v>
      </c>
      <c r="K539" s="13" t="s">
        <v>148</v>
      </c>
      <c r="L539" s="13" t="s">
        <v>140</v>
      </c>
      <c r="M539" s="237"/>
      <c r="N539" s="244"/>
      <c r="O539" s="245"/>
      <c r="P539" s="245"/>
      <c r="Q539" s="245"/>
      <c r="R539" s="245"/>
      <c r="S539" s="246"/>
    </row>
    <row r="540" spans="1:19" ht="13.5" x14ac:dyDescent="0.25">
      <c r="A540" s="19"/>
      <c r="B540" s="250"/>
      <c r="C540" s="251"/>
      <c r="D540" s="20"/>
      <c r="E540" s="21"/>
      <c r="F540" s="20"/>
      <c r="G540" s="20"/>
      <c r="H540" s="22">
        <v>2</v>
      </c>
      <c r="I540" s="22">
        <f>H540</f>
        <v>2</v>
      </c>
      <c r="J540" s="22"/>
      <c r="K540" s="22"/>
      <c r="L540" s="22"/>
      <c r="M540" s="23"/>
      <c r="N540" s="244"/>
      <c r="O540" s="245"/>
      <c r="P540" s="245"/>
      <c r="Q540" s="245"/>
      <c r="R540" s="245"/>
      <c r="S540" s="246"/>
    </row>
    <row r="541" spans="1:19" ht="14.25" thickBot="1" x14ac:dyDescent="0.3">
      <c r="A541" s="24"/>
      <c r="B541" s="25"/>
      <c r="C541" s="25"/>
      <c r="D541" s="26"/>
      <c r="E541" s="27"/>
      <c r="F541" s="26"/>
      <c r="G541" s="26"/>
      <c r="H541" s="26"/>
      <c r="I541" s="28">
        <f>I540</f>
        <v>2</v>
      </c>
      <c r="J541" s="29"/>
      <c r="K541" s="29"/>
      <c r="L541" s="28"/>
      <c r="M541" s="31">
        <v>0</v>
      </c>
      <c r="N541" s="247"/>
      <c r="O541" s="248"/>
      <c r="P541" s="248"/>
      <c r="Q541" s="248"/>
      <c r="R541" s="248"/>
      <c r="S541" s="249"/>
    </row>
    <row r="542" spans="1:19" ht="13.5" thickBot="1" x14ac:dyDescent="0.25">
      <c r="F542" s="33"/>
    </row>
    <row r="543" spans="1:19" ht="30" customHeight="1" thickBot="1" x14ac:dyDescent="0.25">
      <c r="A543" s="34" t="s">
        <v>482</v>
      </c>
      <c r="B543" s="225" t="s">
        <v>338</v>
      </c>
      <c r="C543" s="226"/>
      <c r="D543" s="226"/>
      <c r="E543" s="226"/>
      <c r="F543" s="226"/>
      <c r="G543" s="226"/>
      <c r="H543" s="226"/>
      <c r="I543" s="226"/>
      <c r="J543" s="226"/>
      <c r="K543" s="226"/>
      <c r="L543" s="226"/>
      <c r="M543" s="226"/>
      <c r="N543" s="226"/>
      <c r="O543" s="227"/>
      <c r="P543" s="228" t="s">
        <v>16</v>
      </c>
      <c r="Q543" s="229"/>
      <c r="R543" s="35">
        <f>I547-M547</f>
        <v>23</v>
      </c>
      <c r="S543" s="36"/>
    </row>
    <row r="544" spans="1:19" ht="13.5" x14ac:dyDescent="0.2">
      <c r="A544" s="230"/>
      <c r="B544" s="231"/>
      <c r="C544" s="232"/>
      <c r="D544" s="10" t="s">
        <v>136</v>
      </c>
      <c r="E544" s="10" t="s">
        <v>137</v>
      </c>
      <c r="F544" s="10" t="s">
        <v>138</v>
      </c>
      <c r="G544" s="10" t="s">
        <v>139</v>
      </c>
      <c r="H544" s="11" t="s">
        <v>140</v>
      </c>
      <c r="I544" s="236" t="s">
        <v>141</v>
      </c>
      <c r="J544" s="238" t="s">
        <v>142</v>
      </c>
      <c r="K544" s="239"/>
      <c r="L544" s="240"/>
      <c r="M544" s="236" t="s">
        <v>141</v>
      </c>
      <c r="N544" s="241" t="s">
        <v>149</v>
      </c>
      <c r="O544" s="242"/>
      <c r="P544" s="242"/>
      <c r="Q544" s="242"/>
      <c r="R544" s="242"/>
      <c r="S544" s="243"/>
    </row>
    <row r="545" spans="1:19" ht="13.5" x14ac:dyDescent="0.2">
      <c r="A545" s="233"/>
      <c r="B545" s="234"/>
      <c r="C545" s="235"/>
      <c r="D545" s="12" t="s">
        <v>147</v>
      </c>
      <c r="E545" s="12" t="s">
        <v>144</v>
      </c>
      <c r="F545" s="12" t="s">
        <v>145</v>
      </c>
      <c r="G545" s="12" t="s">
        <v>146</v>
      </c>
      <c r="H545" s="13"/>
      <c r="I545" s="237"/>
      <c r="J545" s="13" t="s">
        <v>147</v>
      </c>
      <c r="K545" s="13" t="s">
        <v>148</v>
      </c>
      <c r="L545" s="13" t="s">
        <v>140</v>
      </c>
      <c r="M545" s="237"/>
      <c r="N545" s="244"/>
      <c r="O545" s="245"/>
      <c r="P545" s="245"/>
      <c r="Q545" s="245"/>
      <c r="R545" s="245"/>
      <c r="S545" s="246"/>
    </row>
    <row r="546" spans="1:19" ht="13.5" x14ac:dyDescent="0.25">
      <c r="A546" s="19"/>
      <c r="B546" s="250"/>
      <c r="C546" s="251"/>
      <c r="D546" s="20"/>
      <c r="E546" s="21"/>
      <c r="F546" s="20"/>
      <c r="G546" s="20"/>
      <c r="H546" s="22">
        <v>23</v>
      </c>
      <c r="I546" s="22">
        <f>H546</f>
        <v>23</v>
      </c>
      <c r="J546" s="22"/>
      <c r="K546" s="22"/>
      <c r="L546" s="22"/>
      <c r="M546" s="23"/>
      <c r="N546" s="244"/>
      <c r="O546" s="245"/>
      <c r="P546" s="245"/>
      <c r="Q546" s="245"/>
      <c r="R546" s="245"/>
      <c r="S546" s="246"/>
    </row>
    <row r="547" spans="1:19" ht="14.25" thickBot="1" x14ac:dyDescent="0.3">
      <c r="A547" s="24"/>
      <c r="B547" s="25"/>
      <c r="C547" s="25"/>
      <c r="D547" s="26"/>
      <c r="E547" s="27"/>
      <c r="F547" s="26"/>
      <c r="G547" s="26"/>
      <c r="H547" s="26"/>
      <c r="I547" s="28">
        <f>SUM(I546)</f>
        <v>23</v>
      </c>
      <c r="J547" s="29"/>
      <c r="K547" s="29"/>
      <c r="L547" s="28"/>
      <c r="M547" s="31">
        <v>0</v>
      </c>
      <c r="N547" s="247"/>
      <c r="O547" s="248"/>
      <c r="P547" s="248"/>
      <c r="Q547" s="248"/>
      <c r="R547" s="248"/>
      <c r="S547" s="249"/>
    </row>
    <row r="548" spans="1:19" ht="13.5" thickBot="1" x14ac:dyDescent="0.25">
      <c r="F548" s="33"/>
    </row>
    <row r="549" spans="1:19" ht="27.75" customHeight="1" thickBot="1" x14ac:dyDescent="0.25">
      <c r="A549" s="34" t="s">
        <v>483</v>
      </c>
      <c r="B549" s="225" t="s">
        <v>17</v>
      </c>
      <c r="C549" s="226"/>
      <c r="D549" s="226"/>
      <c r="E549" s="226"/>
      <c r="F549" s="226"/>
      <c r="G549" s="226"/>
      <c r="H549" s="226"/>
      <c r="I549" s="226"/>
      <c r="J549" s="226"/>
      <c r="K549" s="226"/>
      <c r="L549" s="226"/>
      <c r="M549" s="226"/>
      <c r="N549" s="226"/>
      <c r="O549" s="227"/>
      <c r="P549" s="228" t="s">
        <v>16</v>
      </c>
      <c r="Q549" s="229"/>
      <c r="R549" s="35">
        <f>I553-M553</f>
        <v>23</v>
      </c>
      <c r="S549" s="36"/>
    </row>
    <row r="550" spans="1:19" ht="13.5" x14ac:dyDescent="0.2">
      <c r="A550" s="230"/>
      <c r="B550" s="231"/>
      <c r="C550" s="232"/>
      <c r="D550" s="10" t="s">
        <v>136</v>
      </c>
      <c r="E550" s="10" t="s">
        <v>137</v>
      </c>
      <c r="F550" s="10" t="s">
        <v>138</v>
      </c>
      <c r="G550" s="10" t="s">
        <v>139</v>
      </c>
      <c r="H550" s="11" t="s">
        <v>140</v>
      </c>
      <c r="I550" s="236" t="s">
        <v>141</v>
      </c>
      <c r="J550" s="238" t="s">
        <v>142</v>
      </c>
      <c r="K550" s="239"/>
      <c r="L550" s="240"/>
      <c r="M550" s="236" t="s">
        <v>141</v>
      </c>
      <c r="N550" s="241" t="s">
        <v>149</v>
      </c>
      <c r="O550" s="242"/>
      <c r="P550" s="242"/>
      <c r="Q550" s="242"/>
      <c r="R550" s="242"/>
      <c r="S550" s="243"/>
    </row>
    <row r="551" spans="1:19" ht="13.5" x14ac:dyDescent="0.2">
      <c r="A551" s="233"/>
      <c r="B551" s="234"/>
      <c r="C551" s="235"/>
      <c r="D551" s="12" t="s">
        <v>147</v>
      </c>
      <c r="E551" s="12" t="s">
        <v>144</v>
      </c>
      <c r="F551" s="12" t="s">
        <v>145</v>
      </c>
      <c r="G551" s="12" t="s">
        <v>146</v>
      </c>
      <c r="H551" s="13"/>
      <c r="I551" s="237"/>
      <c r="J551" s="13" t="s">
        <v>147</v>
      </c>
      <c r="K551" s="13" t="s">
        <v>148</v>
      </c>
      <c r="L551" s="13" t="s">
        <v>140</v>
      </c>
      <c r="M551" s="237"/>
      <c r="N551" s="244"/>
      <c r="O551" s="245"/>
      <c r="P551" s="245"/>
      <c r="Q551" s="245"/>
      <c r="R551" s="245"/>
      <c r="S551" s="246"/>
    </row>
    <row r="552" spans="1:19" ht="13.5" x14ac:dyDescent="0.25">
      <c r="A552" s="19"/>
      <c r="B552" s="250"/>
      <c r="C552" s="251"/>
      <c r="D552" s="20"/>
      <c r="E552" s="21"/>
      <c r="F552" s="20"/>
      <c r="G552" s="20"/>
      <c r="H552" s="22">
        <v>23</v>
      </c>
      <c r="I552" s="22">
        <f>H552</f>
        <v>23</v>
      </c>
      <c r="J552" s="22"/>
      <c r="K552" s="22"/>
      <c r="L552" s="22"/>
      <c r="M552" s="23"/>
      <c r="N552" s="244"/>
      <c r="O552" s="245"/>
      <c r="P552" s="245"/>
      <c r="Q552" s="245"/>
      <c r="R552" s="245"/>
      <c r="S552" s="246"/>
    </row>
    <row r="553" spans="1:19" ht="14.25" thickBot="1" x14ac:dyDescent="0.3">
      <c r="A553" s="24"/>
      <c r="B553" s="25"/>
      <c r="C553" s="25"/>
      <c r="D553" s="26"/>
      <c r="E553" s="27"/>
      <c r="F553" s="26"/>
      <c r="G553" s="26"/>
      <c r="H553" s="26"/>
      <c r="I553" s="28">
        <f>SUM(I552)</f>
        <v>23</v>
      </c>
      <c r="J553" s="29"/>
      <c r="K553" s="29"/>
      <c r="L553" s="28"/>
      <c r="M553" s="31">
        <v>0</v>
      </c>
      <c r="N553" s="247"/>
      <c r="O553" s="248"/>
      <c r="P553" s="248"/>
      <c r="Q553" s="248"/>
      <c r="R553" s="248"/>
      <c r="S553" s="249"/>
    </row>
    <row r="554" spans="1:19" ht="13.5" x14ac:dyDescent="0.25">
      <c r="B554" s="38"/>
      <c r="C554" s="38"/>
      <c r="D554" s="39"/>
      <c r="E554" s="40"/>
      <c r="F554" s="39"/>
      <c r="G554" s="39"/>
      <c r="H554" s="39"/>
      <c r="I554" s="39"/>
      <c r="J554" s="39"/>
      <c r="K554" s="39"/>
      <c r="L554" s="39"/>
      <c r="M554" s="41"/>
      <c r="N554" s="42"/>
      <c r="O554" s="42"/>
      <c r="P554" s="42"/>
      <c r="Q554" s="42"/>
      <c r="R554" s="42"/>
      <c r="S554" s="42"/>
    </row>
    <row r="555" spans="1:19" ht="14.25" thickBot="1" x14ac:dyDescent="0.3">
      <c r="B555" s="38"/>
      <c r="C555" s="38"/>
      <c r="D555" s="73"/>
      <c r="E555" s="40"/>
      <c r="F555" s="73"/>
      <c r="G555" s="73"/>
      <c r="H555" s="73"/>
      <c r="I555" s="73"/>
      <c r="J555" s="73"/>
      <c r="K555" s="73"/>
      <c r="L555" s="73"/>
      <c r="M555" s="41"/>
      <c r="N555" s="42"/>
      <c r="O555" s="42"/>
      <c r="P555" s="42"/>
      <c r="Q555" s="42"/>
      <c r="R555" s="42"/>
      <c r="S555" s="42"/>
    </row>
    <row r="556" spans="1:19" ht="13.5" customHeight="1" thickBot="1" x14ac:dyDescent="0.25">
      <c r="A556" s="34" t="s">
        <v>484</v>
      </c>
      <c r="B556" s="225" t="str">
        <f>PLANILHA!C96</f>
        <v>Ponto padrão de interruptor de 1 tecla simples e 1 tomada dois pólos mais terra 10A/250V - considerando eletroduto PVC rígido de 3/4" inclusive conexões (4.5m), fio isolado PVC de 2.5mm2 (19.4m) e caixa estampada 4x2" (1 und)</v>
      </c>
      <c r="C556" s="226"/>
      <c r="D556" s="226"/>
      <c r="E556" s="226"/>
      <c r="F556" s="226"/>
      <c r="G556" s="226"/>
      <c r="H556" s="226"/>
      <c r="I556" s="226"/>
      <c r="J556" s="226"/>
      <c r="K556" s="226"/>
      <c r="L556" s="226"/>
      <c r="M556" s="226"/>
      <c r="N556" s="226"/>
      <c r="O556" s="227"/>
      <c r="P556" s="228" t="s">
        <v>16</v>
      </c>
      <c r="Q556" s="229"/>
      <c r="R556" s="35">
        <f>I560</f>
        <v>11</v>
      </c>
      <c r="S556" s="36"/>
    </row>
    <row r="557" spans="1:19" ht="13.5" x14ac:dyDescent="0.2">
      <c r="A557" s="230"/>
      <c r="B557" s="231"/>
      <c r="C557" s="232"/>
      <c r="D557" s="10" t="s">
        <v>136</v>
      </c>
      <c r="E557" s="10" t="s">
        <v>137</v>
      </c>
      <c r="F557" s="10" t="s">
        <v>138</v>
      </c>
      <c r="G557" s="10" t="s">
        <v>139</v>
      </c>
      <c r="H557" s="11" t="s">
        <v>140</v>
      </c>
      <c r="I557" s="236" t="s">
        <v>141</v>
      </c>
      <c r="J557" s="238" t="s">
        <v>142</v>
      </c>
      <c r="K557" s="239"/>
      <c r="L557" s="240"/>
      <c r="M557" s="236" t="s">
        <v>141</v>
      </c>
      <c r="N557" s="241" t="s">
        <v>149</v>
      </c>
      <c r="O557" s="242"/>
      <c r="P557" s="242"/>
      <c r="Q557" s="242"/>
      <c r="R557" s="242"/>
      <c r="S557" s="243"/>
    </row>
    <row r="558" spans="1:19" ht="13.5" x14ac:dyDescent="0.2">
      <c r="A558" s="233"/>
      <c r="B558" s="234"/>
      <c r="C558" s="235"/>
      <c r="D558" s="12" t="s">
        <v>147</v>
      </c>
      <c r="E558" s="12" t="s">
        <v>144</v>
      </c>
      <c r="F558" s="12" t="s">
        <v>145</v>
      </c>
      <c r="G558" s="12" t="s">
        <v>146</v>
      </c>
      <c r="H558" s="13"/>
      <c r="I558" s="237"/>
      <c r="J558" s="13" t="s">
        <v>147</v>
      </c>
      <c r="K558" s="13" t="s">
        <v>148</v>
      </c>
      <c r="L558" s="13" t="s">
        <v>140</v>
      </c>
      <c r="M558" s="237"/>
      <c r="N558" s="244"/>
      <c r="O558" s="245"/>
      <c r="P558" s="245"/>
      <c r="Q558" s="245"/>
      <c r="R558" s="245"/>
      <c r="S558" s="246"/>
    </row>
    <row r="559" spans="1:19" ht="13.5" x14ac:dyDescent="0.25">
      <c r="A559" s="19"/>
      <c r="B559" s="250"/>
      <c r="C559" s="251"/>
      <c r="D559" s="20"/>
      <c r="E559" s="21"/>
      <c r="F559" s="20"/>
      <c r="G559" s="20"/>
      <c r="H559" s="22">
        <v>11</v>
      </c>
      <c r="I559" s="22">
        <f>H559</f>
        <v>11</v>
      </c>
      <c r="J559" s="22"/>
      <c r="K559" s="22"/>
      <c r="L559" s="22"/>
      <c r="M559" s="23"/>
      <c r="N559" s="244"/>
      <c r="O559" s="245"/>
      <c r="P559" s="245"/>
      <c r="Q559" s="245"/>
      <c r="R559" s="245"/>
      <c r="S559" s="246"/>
    </row>
    <row r="560" spans="1:19" ht="14.25" thickBot="1" x14ac:dyDescent="0.3">
      <c r="A560" s="24"/>
      <c r="B560" s="25"/>
      <c r="C560" s="25"/>
      <c r="D560" s="26"/>
      <c r="E560" s="27"/>
      <c r="F560" s="26"/>
      <c r="G560" s="26"/>
      <c r="H560" s="26"/>
      <c r="I560" s="28">
        <f>SUM(I559)</f>
        <v>11</v>
      </c>
      <c r="J560" s="29"/>
      <c r="K560" s="29"/>
      <c r="L560" s="28"/>
      <c r="M560" s="31">
        <v>0</v>
      </c>
      <c r="N560" s="247"/>
      <c r="O560" s="248"/>
      <c r="P560" s="248"/>
      <c r="Q560" s="248"/>
      <c r="R560" s="248"/>
      <c r="S560" s="249"/>
    </row>
    <row r="561" spans="1:19" ht="13.5" thickBot="1" x14ac:dyDescent="0.25">
      <c r="F561" s="33"/>
    </row>
    <row r="562" spans="1:19" ht="13.5" customHeight="1" thickBot="1" x14ac:dyDescent="0.25">
      <c r="A562" s="34" t="s">
        <v>485</v>
      </c>
      <c r="B562" s="225" t="s">
        <v>42</v>
      </c>
      <c r="C562" s="226"/>
      <c r="D562" s="226"/>
      <c r="E562" s="226"/>
      <c r="F562" s="226"/>
      <c r="G562" s="226"/>
      <c r="H562" s="226"/>
      <c r="I562" s="226"/>
      <c r="J562" s="226"/>
      <c r="K562" s="226"/>
      <c r="L562" s="226"/>
      <c r="M562" s="226"/>
      <c r="N562" s="226"/>
      <c r="O562" s="227"/>
      <c r="P562" s="228" t="s">
        <v>16</v>
      </c>
      <c r="Q562" s="229"/>
      <c r="R562" s="35">
        <f>I566</f>
        <v>23</v>
      </c>
      <c r="S562" s="36"/>
    </row>
    <row r="563" spans="1:19" ht="13.5" x14ac:dyDescent="0.2">
      <c r="A563" s="230"/>
      <c r="B563" s="231"/>
      <c r="C563" s="232"/>
      <c r="D563" s="10" t="s">
        <v>136</v>
      </c>
      <c r="E563" s="10" t="s">
        <v>137</v>
      </c>
      <c r="F563" s="10" t="s">
        <v>138</v>
      </c>
      <c r="G563" s="10" t="s">
        <v>139</v>
      </c>
      <c r="H563" s="11" t="s">
        <v>140</v>
      </c>
      <c r="I563" s="236" t="s">
        <v>141</v>
      </c>
      <c r="J563" s="238" t="s">
        <v>142</v>
      </c>
      <c r="K563" s="239"/>
      <c r="L563" s="240"/>
      <c r="M563" s="236" t="s">
        <v>141</v>
      </c>
      <c r="N563" s="241" t="s">
        <v>149</v>
      </c>
      <c r="O563" s="242"/>
      <c r="P563" s="242"/>
      <c r="Q563" s="242"/>
      <c r="R563" s="242"/>
      <c r="S563" s="243"/>
    </row>
    <row r="564" spans="1:19" ht="13.5" x14ac:dyDescent="0.2">
      <c r="A564" s="233"/>
      <c r="B564" s="234"/>
      <c r="C564" s="235"/>
      <c r="D564" s="12" t="s">
        <v>147</v>
      </c>
      <c r="E564" s="12" t="s">
        <v>144</v>
      </c>
      <c r="F564" s="12" t="s">
        <v>145</v>
      </c>
      <c r="G564" s="12" t="s">
        <v>146</v>
      </c>
      <c r="H564" s="13"/>
      <c r="I564" s="237"/>
      <c r="J564" s="13" t="s">
        <v>147</v>
      </c>
      <c r="K564" s="13" t="s">
        <v>148</v>
      </c>
      <c r="L564" s="13" t="s">
        <v>140</v>
      </c>
      <c r="M564" s="237"/>
      <c r="N564" s="244"/>
      <c r="O564" s="245"/>
      <c r="P564" s="245"/>
      <c r="Q564" s="245"/>
      <c r="R564" s="245"/>
      <c r="S564" s="246"/>
    </row>
    <row r="565" spans="1:19" ht="13.5" x14ac:dyDescent="0.25">
      <c r="A565" s="19"/>
      <c r="B565" s="250"/>
      <c r="C565" s="251"/>
      <c r="D565" s="20"/>
      <c r="E565" s="21"/>
      <c r="F565" s="20"/>
      <c r="G565" s="20"/>
      <c r="H565" s="22">
        <v>23</v>
      </c>
      <c r="I565" s="22">
        <f>H565</f>
        <v>23</v>
      </c>
      <c r="J565" s="22"/>
      <c r="K565" s="22"/>
      <c r="L565" s="22"/>
      <c r="M565" s="23"/>
      <c r="N565" s="244"/>
      <c r="O565" s="245"/>
      <c r="P565" s="245"/>
      <c r="Q565" s="245"/>
      <c r="R565" s="245"/>
      <c r="S565" s="246"/>
    </row>
    <row r="566" spans="1:19" ht="14.25" thickBot="1" x14ac:dyDescent="0.3">
      <c r="A566" s="24"/>
      <c r="B566" s="25"/>
      <c r="C566" s="25"/>
      <c r="D566" s="26"/>
      <c r="E566" s="27"/>
      <c r="F566" s="26"/>
      <c r="G566" s="26"/>
      <c r="H566" s="26"/>
      <c r="I566" s="28">
        <f>SUM(I565)</f>
        <v>23</v>
      </c>
      <c r="J566" s="29"/>
      <c r="K566" s="29"/>
      <c r="L566" s="28"/>
      <c r="M566" s="31">
        <v>0</v>
      </c>
      <c r="N566" s="247"/>
      <c r="O566" s="248"/>
      <c r="P566" s="248"/>
      <c r="Q566" s="248"/>
      <c r="R566" s="248"/>
      <c r="S566" s="249"/>
    </row>
    <row r="567" spans="1:19" ht="14.25" thickBot="1" x14ac:dyDescent="0.3">
      <c r="B567" s="38"/>
      <c r="C567" s="38"/>
      <c r="D567" s="39"/>
      <c r="E567" s="40"/>
      <c r="F567" s="39"/>
      <c r="G567" s="39"/>
      <c r="H567" s="39"/>
      <c r="I567" s="39"/>
      <c r="J567" s="39"/>
      <c r="K567" s="39"/>
      <c r="L567" s="39"/>
      <c r="M567" s="41"/>
      <c r="N567" s="42"/>
      <c r="O567" s="42"/>
      <c r="P567" s="42"/>
      <c r="Q567" s="42"/>
      <c r="R567" s="42"/>
      <c r="S567" s="42"/>
    </row>
    <row r="568" spans="1:19" ht="14.25" thickBot="1" x14ac:dyDescent="0.25">
      <c r="A568" s="34" t="s">
        <v>486</v>
      </c>
      <c r="B568" s="225" t="str">
        <f>PLANILHA!C98</f>
        <v>Aterramento com haste terra 5/8" x 2.40, cabo de cobre nu 6mm2, inclusive caixa de concreto 30 x 30 cm</v>
      </c>
      <c r="C568" s="226"/>
      <c r="D568" s="226"/>
      <c r="E568" s="226"/>
      <c r="F568" s="226"/>
      <c r="G568" s="226"/>
      <c r="H568" s="226"/>
      <c r="I568" s="226"/>
      <c r="J568" s="226"/>
      <c r="K568" s="226"/>
      <c r="L568" s="226"/>
      <c r="M568" s="226"/>
      <c r="N568" s="226"/>
      <c r="O568" s="227"/>
      <c r="P568" s="228" t="s">
        <v>16</v>
      </c>
      <c r="Q568" s="229"/>
      <c r="R568" s="35">
        <f>I572</f>
        <v>2</v>
      </c>
      <c r="S568" s="36"/>
    </row>
    <row r="569" spans="1:19" ht="13.5" x14ac:dyDescent="0.2">
      <c r="A569" s="230"/>
      <c r="B569" s="231"/>
      <c r="C569" s="232"/>
      <c r="D569" s="10" t="s">
        <v>136</v>
      </c>
      <c r="E569" s="10" t="s">
        <v>137</v>
      </c>
      <c r="F569" s="10" t="s">
        <v>138</v>
      </c>
      <c r="G569" s="10" t="s">
        <v>139</v>
      </c>
      <c r="H569" s="11" t="s">
        <v>140</v>
      </c>
      <c r="I569" s="236" t="s">
        <v>141</v>
      </c>
      <c r="J569" s="238" t="s">
        <v>142</v>
      </c>
      <c r="K569" s="239"/>
      <c r="L569" s="240"/>
      <c r="M569" s="236" t="s">
        <v>141</v>
      </c>
      <c r="N569" s="241" t="s">
        <v>149</v>
      </c>
      <c r="O569" s="242"/>
      <c r="P569" s="242"/>
      <c r="Q569" s="242"/>
      <c r="R569" s="242"/>
      <c r="S569" s="243"/>
    </row>
    <row r="570" spans="1:19" ht="13.5" x14ac:dyDescent="0.2">
      <c r="A570" s="233"/>
      <c r="B570" s="234"/>
      <c r="C570" s="235"/>
      <c r="D570" s="12" t="s">
        <v>147</v>
      </c>
      <c r="E570" s="12" t="s">
        <v>144</v>
      </c>
      <c r="F570" s="12" t="s">
        <v>145</v>
      </c>
      <c r="G570" s="12" t="s">
        <v>146</v>
      </c>
      <c r="H570" s="13"/>
      <c r="I570" s="237"/>
      <c r="J570" s="13" t="s">
        <v>147</v>
      </c>
      <c r="K570" s="13" t="s">
        <v>148</v>
      </c>
      <c r="L570" s="13" t="s">
        <v>140</v>
      </c>
      <c r="M570" s="237"/>
      <c r="N570" s="244"/>
      <c r="O570" s="245"/>
      <c r="P570" s="245"/>
      <c r="Q570" s="245"/>
      <c r="R570" s="245"/>
      <c r="S570" s="246"/>
    </row>
    <row r="571" spans="1:19" ht="13.5" x14ac:dyDescent="0.25">
      <c r="A571" s="19"/>
      <c r="B571" s="250"/>
      <c r="C571" s="251"/>
      <c r="D571" s="20"/>
      <c r="E571" s="21"/>
      <c r="F571" s="20"/>
      <c r="G571" s="20"/>
      <c r="H571" s="22">
        <v>2</v>
      </c>
      <c r="I571" s="22">
        <f>H571</f>
        <v>2</v>
      </c>
      <c r="J571" s="22"/>
      <c r="K571" s="22"/>
      <c r="L571" s="22"/>
      <c r="M571" s="23"/>
      <c r="N571" s="244"/>
      <c r="O571" s="245"/>
      <c r="P571" s="245"/>
      <c r="Q571" s="245"/>
      <c r="R571" s="245"/>
      <c r="S571" s="246"/>
    </row>
    <row r="572" spans="1:19" ht="14.25" thickBot="1" x14ac:dyDescent="0.3">
      <c r="A572" s="24"/>
      <c r="B572" s="25"/>
      <c r="C572" s="25"/>
      <c r="D572" s="26"/>
      <c r="E572" s="27"/>
      <c r="F572" s="26"/>
      <c r="G572" s="26"/>
      <c r="H572" s="26"/>
      <c r="I572" s="28">
        <f>SUM(I571)</f>
        <v>2</v>
      </c>
      <c r="J572" s="29"/>
      <c r="K572" s="29"/>
      <c r="L572" s="28"/>
      <c r="M572" s="31">
        <v>0</v>
      </c>
      <c r="N572" s="247"/>
      <c r="O572" s="248"/>
      <c r="P572" s="248"/>
      <c r="Q572" s="248"/>
      <c r="R572" s="248"/>
      <c r="S572" s="249"/>
    </row>
    <row r="573" spans="1:19" ht="13.5" thickBot="1" x14ac:dyDescent="0.25">
      <c r="F573" s="33"/>
    </row>
    <row r="574" spans="1:19" ht="27" customHeight="1" thickBot="1" x14ac:dyDescent="0.25">
      <c r="A574" s="34" t="s">
        <v>487</v>
      </c>
      <c r="B574" s="225" t="s">
        <v>41</v>
      </c>
      <c r="C574" s="226"/>
      <c r="D574" s="226"/>
      <c r="E574" s="226"/>
      <c r="F574" s="226"/>
      <c r="G574" s="226"/>
      <c r="H574" s="226"/>
      <c r="I574" s="226"/>
      <c r="J574" s="226"/>
      <c r="K574" s="226"/>
      <c r="L574" s="226"/>
      <c r="M574" s="226"/>
      <c r="N574" s="226"/>
      <c r="O574" s="227"/>
      <c r="P574" s="228" t="s">
        <v>16</v>
      </c>
      <c r="Q574" s="229"/>
      <c r="R574" s="35">
        <f>I578-M578</f>
        <v>38</v>
      </c>
      <c r="S574" s="36"/>
    </row>
    <row r="575" spans="1:19" ht="13.5" x14ac:dyDescent="0.2">
      <c r="A575" s="230"/>
      <c r="B575" s="231"/>
      <c r="C575" s="232"/>
      <c r="D575" s="10" t="s">
        <v>136</v>
      </c>
      <c r="E575" s="10" t="s">
        <v>137</v>
      </c>
      <c r="F575" s="10" t="s">
        <v>138</v>
      </c>
      <c r="G575" s="10" t="s">
        <v>139</v>
      </c>
      <c r="H575" s="11" t="s">
        <v>140</v>
      </c>
      <c r="I575" s="236" t="s">
        <v>141</v>
      </c>
      <c r="J575" s="238" t="s">
        <v>142</v>
      </c>
      <c r="K575" s="239"/>
      <c r="L575" s="240"/>
      <c r="M575" s="236" t="s">
        <v>141</v>
      </c>
      <c r="N575" s="241" t="s">
        <v>149</v>
      </c>
      <c r="O575" s="242"/>
      <c r="P575" s="242"/>
      <c r="Q575" s="242"/>
      <c r="R575" s="242"/>
      <c r="S575" s="243"/>
    </row>
    <row r="576" spans="1:19" ht="13.5" x14ac:dyDescent="0.2">
      <c r="A576" s="233"/>
      <c r="B576" s="234"/>
      <c r="C576" s="235"/>
      <c r="D576" s="12" t="s">
        <v>147</v>
      </c>
      <c r="E576" s="12" t="s">
        <v>144</v>
      </c>
      <c r="F576" s="12" t="s">
        <v>145</v>
      </c>
      <c r="G576" s="12" t="s">
        <v>146</v>
      </c>
      <c r="H576" s="13"/>
      <c r="I576" s="237"/>
      <c r="J576" s="13" t="s">
        <v>147</v>
      </c>
      <c r="K576" s="13" t="s">
        <v>148</v>
      </c>
      <c r="L576" s="13" t="s">
        <v>140</v>
      </c>
      <c r="M576" s="237"/>
      <c r="N576" s="244"/>
      <c r="O576" s="245"/>
      <c r="P576" s="245"/>
      <c r="Q576" s="245"/>
      <c r="R576" s="245"/>
      <c r="S576" s="246"/>
    </row>
    <row r="577" spans="1:19" ht="13.5" x14ac:dyDescent="0.25">
      <c r="A577" s="19"/>
      <c r="B577" s="250"/>
      <c r="C577" s="251"/>
      <c r="D577" s="20"/>
      <c r="E577" s="21"/>
      <c r="F577" s="20"/>
      <c r="G577" s="20"/>
      <c r="H577" s="22">
        <v>38</v>
      </c>
      <c r="I577" s="22">
        <f>H577</f>
        <v>38</v>
      </c>
      <c r="J577" s="22"/>
      <c r="K577" s="22"/>
      <c r="L577" s="22"/>
      <c r="M577" s="23"/>
      <c r="N577" s="244"/>
      <c r="O577" s="245"/>
      <c r="P577" s="245"/>
      <c r="Q577" s="245"/>
      <c r="R577" s="245"/>
      <c r="S577" s="246"/>
    </row>
    <row r="578" spans="1:19" ht="14.25" thickBot="1" x14ac:dyDescent="0.3">
      <c r="A578" s="24"/>
      <c r="B578" s="25"/>
      <c r="C578" s="25"/>
      <c r="D578" s="26"/>
      <c r="E578" s="27"/>
      <c r="F578" s="26"/>
      <c r="G578" s="26"/>
      <c r="H578" s="26"/>
      <c r="I578" s="28">
        <f>SUM(I577)</f>
        <v>38</v>
      </c>
      <c r="J578" s="29"/>
      <c r="K578" s="29"/>
      <c r="L578" s="28"/>
      <c r="M578" s="31">
        <v>0</v>
      </c>
      <c r="N578" s="247"/>
      <c r="O578" s="248"/>
      <c r="P578" s="248"/>
      <c r="Q578" s="248"/>
      <c r="R578" s="248"/>
      <c r="S578" s="249"/>
    </row>
    <row r="579" spans="1:19" ht="13.5" thickBot="1" x14ac:dyDescent="0.25">
      <c r="F579" s="33"/>
    </row>
    <row r="580" spans="1:19" ht="13.5" customHeight="1" thickBot="1" x14ac:dyDescent="0.25">
      <c r="A580" s="34" t="s">
        <v>488</v>
      </c>
      <c r="B580" s="225" t="str">
        <f>PLANILHA!C100</f>
        <v>Arandela com lâmpada incandescente de 100W</v>
      </c>
      <c r="C580" s="226"/>
      <c r="D580" s="226"/>
      <c r="E580" s="226"/>
      <c r="F580" s="226"/>
      <c r="G580" s="226"/>
      <c r="H580" s="226"/>
      <c r="I580" s="226"/>
      <c r="J580" s="226"/>
      <c r="K580" s="226"/>
      <c r="L580" s="226"/>
      <c r="M580" s="226"/>
      <c r="N580" s="226"/>
      <c r="O580" s="227"/>
      <c r="P580" s="228" t="s">
        <v>16</v>
      </c>
      <c r="Q580" s="229"/>
      <c r="R580" s="35">
        <f>I584-M584</f>
        <v>2</v>
      </c>
      <c r="S580" s="36"/>
    </row>
    <row r="581" spans="1:19" ht="13.5" x14ac:dyDescent="0.2">
      <c r="A581" s="230"/>
      <c r="B581" s="231"/>
      <c r="C581" s="232"/>
      <c r="D581" s="10" t="s">
        <v>136</v>
      </c>
      <c r="E581" s="10" t="s">
        <v>137</v>
      </c>
      <c r="F581" s="10" t="s">
        <v>138</v>
      </c>
      <c r="G581" s="10" t="s">
        <v>139</v>
      </c>
      <c r="H581" s="11" t="s">
        <v>140</v>
      </c>
      <c r="I581" s="236" t="s">
        <v>141</v>
      </c>
      <c r="J581" s="238" t="s">
        <v>142</v>
      </c>
      <c r="K581" s="239"/>
      <c r="L581" s="240"/>
      <c r="M581" s="236" t="s">
        <v>141</v>
      </c>
      <c r="N581" s="241" t="s">
        <v>149</v>
      </c>
      <c r="O581" s="242"/>
      <c r="P581" s="242"/>
      <c r="Q581" s="242"/>
      <c r="R581" s="242"/>
      <c r="S581" s="243"/>
    </row>
    <row r="582" spans="1:19" ht="13.5" x14ac:dyDescent="0.2">
      <c r="A582" s="233"/>
      <c r="B582" s="234"/>
      <c r="C582" s="235"/>
      <c r="D582" s="12" t="s">
        <v>147</v>
      </c>
      <c r="E582" s="12" t="s">
        <v>144</v>
      </c>
      <c r="F582" s="12" t="s">
        <v>145</v>
      </c>
      <c r="G582" s="12" t="s">
        <v>146</v>
      </c>
      <c r="H582" s="13"/>
      <c r="I582" s="237"/>
      <c r="J582" s="13" t="s">
        <v>147</v>
      </c>
      <c r="K582" s="13" t="s">
        <v>148</v>
      </c>
      <c r="L582" s="13" t="s">
        <v>140</v>
      </c>
      <c r="M582" s="237"/>
      <c r="N582" s="244"/>
      <c r="O582" s="245"/>
      <c r="P582" s="245"/>
      <c r="Q582" s="245"/>
      <c r="R582" s="245"/>
      <c r="S582" s="246"/>
    </row>
    <row r="583" spans="1:19" ht="13.5" x14ac:dyDescent="0.25">
      <c r="A583" s="19"/>
      <c r="B583" s="250"/>
      <c r="C583" s="251"/>
      <c r="D583" s="20"/>
      <c r="E583" s="21"/>
      <c r="F583" s="20"/>
      <c r="G583" s="20"/>
      <c r="H583" s="22">
        <v>2</v>
      </c>
      <c r="I583" s="22">
        <f>H583</f>
        <v>2</v>
      </c>
      <c r="J583" s="22"/>
      <c r="K583" s="22"/>
      <c r="L583" s="22"/>
      <c r="M583" s="23"/>
      <c r="N583" s="244"/>
      <c r="O583" s="245"/>
      <c r="P583" s="245"/>
      <c r="Q583" s="245"/>
      <c r="R583" s="245"/>
      <c r="S583" s="246"/>
    </row>
    <row r="584" spans="1:19" ht="14.25" thickBot="1" x14ac:dyDescent="0.3">
      <c r="A584" s="24"/>
      <c r="B584" s="25"/>
      <c r="C584" s="25"/>
      <c r="D584" s="26"/>
      <c r="E584" s="27"/>
      <c r="F584" s="26"/>
      <c r="G584" s="26"/>
      <c r="H584" s="26"/>
      <c r="I584" s="28">
        <f>SUM(I583)</f>
        <v>2</v>
      </c>
      <c r="J584" s="29"/>
      <c r="K584" s="29"/>
      <c r="L584" s="28"/>
      <c r="M584" s="31">
        <v>0</v>
      </c>
      <c r="N584" s="247"/>
      <c r="O584" s="248"/>
      <c r="P584" s="248"/>
      <c r="Q584" s="248"/>
      <c r="R584" s="248"/>
      <c r="S584" s="249"/>
    </row>
    <row r="585" spans="1:19" ht="13.5" x14ac:dyDescent="0.25">
      <c r="B585" s="38"/>
      <c r="C585" s="38"/>
      <c r="D585" s="39"/>
      <c r="E585" s="40"/>
      <c r="F585" s="39"/>
      <c r="G585" s="39"/>
      <c r="H585" s="39"/>
      <c r="I585" s="39"/>
      <c r="J585" s="39"/>
      <c r="K585" s="39"/>
      <c r="L585" s="39"/>
      <c r="M585" s="41"/>
      <c r="N585" s="42"/>
      <c r="O585" s="42"/>
      <c r="P585" s="42"/>
      <c r="Q585" s="42"/>
      <c r="R585" s="42"/>
      <c r="S585" s="42"/>
    </row>
    <row r="586" spans="1:19" ht="13.5" x14ac:dyDescent="0.25">
      <c r="B586" s="38"/>
      <c r="C586" s="38"/>
      <c r="D586" s="73"/>
      <c r="E586" s="40"/>
      <c r="F586" s="73"/>
      <c r="G586" s="73"/>
      <c r="H586" s="73"/>
      <c r="I586" s="73"/>
      <c r="J586" s="73"/>
      <c r="K586" s="73"/>
      <c r="L586" s="73"/>
      <c r="M586" s="41"/>
      <c r="N586" s="42"/>
      <c r="O586" s="42"/>
      <c r="P586" s="42"/>
      <c r="Q586" s="42"/>
      <c r="R586" s="42"/>
      <c r="S586" s="42"/>
    </row>
    <row r="587" spans="1:19" ht="13.5" x14ac:dyDescent="0.25">
      <c r="B587" s="38"/>
      <c r="C587" s="38"/>
      <c r="D587" s="73"/>
      <c r="E587" s="40"/>
      <c r="F587" s="73"/>
      <c r="G587" s="73"/>
      <c r="H587" s="73"/>
      <c r="I587" s="73"/>
      <c r="J587" s="73"/>
      <c r="K587" s="73"/>
      <c r="L587" s="73"/>
      <c r="M587" s="41"/>
      <c r="N587" s="42"/>
      <c r="O587" s="42"/>
      <c r="P587" s="42"/>
      <c r="Q587" s="42"/>
      <c r="R587" s="42"/>
      <c r="S587" s="42"/>
    </row>
    <row r="588" spans="1:19" ht="13.5" x14ac:dyDescent="0.25">
      <c r="B588" s="38"/>
      <c r="C588" s="38"/>
      <c r="D588" s="73"/>
      <c r="E588" s="40"/>
      <c r="F588" s="73"/>
      <c r="G588" s="73"/>
      <c r="H588" s="73"/>
      <c r="I588" s="73"/>
      <c r="J588" s="73"/>
      <c r="K588" s="73"/>
      <c r="L588" s="73"/>
      <c r="M588" s="41"/>
      <c r="N588" s="42"/>
      <c r="O588" s="42"/>
      <c r="P588" s="42"/>
      <c r="Q588" s="42"/>
      <c r="R588" s="42"/>
      <c r="S588" s="42"/>
    </row>
    <row r="589" spans="1:19" ht="14.25" thickBot="1" x14ac:dyDescent="0.3">
      <c r="B589" s="38"/>
      <c r="C589" s="38"/>
      <c r="D589" s="73"/>
      <c r="E589" s="40"/>
      <c r="F589" s="73"/>
      <c r="G589" s="73"/>
      <c r="H589" s="73"/>
      <c r="I589" s="73"/>
      <c r="J589" s="73"/>
      <c r="K589" s="73"/>
      <c r="L589" s="73"/>
      <c r="M589" s="41"/>
      <c r="N589" s="42"/>
      <c r="O589" s="42"/>
      <c r="P589" s="42"/>
      <c r="Q589" s="42"/>
      <c r="R589" s="42"/>
      <c r="S589" s="42"/>
    </row>
    <row r="590" spans="1:19" ht="27.75" customHeight="1" thickBot="1" x14ac:dyDescent="0.25">
      <c r="A590" s="34" t="s">
        <v>489</v>
      </c>
      <c r="B590" s="225" t="str">
        <f>PLANILHA!C101</f>
        <v>Ventilador de teto base madeira sem alojamento para luminária, ref. Tron ou equivalente, com comando de interruptor simples, sem dimer para regulagem de velocidade</v>
      </c>
      <c r="C590" s="226"/>
      <c r="D590" s="226"/>
      <c r="E590" s="226"/>
      <c r="F590" s="226"/>
      <c r="G590" s="226"/>
      <c r="H590" s="226"/>
      <c r="I590" s="226"/>
      <c r="J590" s="226"/>
      <c r="K590" s="226"/>
      <c r="L590" s="226"/>
      <c r="M590" s="226"/>
      <c r="N590" s="226"/>
      <c r="O590" s="227"/>
      <c r="P590" s="228" t="s">
        <v>16</v>
      </c>
      <c r="Q590" s="229"/>
      <c r="R590" s="35">
        <f>I594-M594</f>
        <v>23</v>
      </c>
      <c r="S590" s="36"/>
    </row>
    <row r="591" spans="1:19" ht="13.5" x14ac:dyDescent="0.2">
      <c r="A591" s="230"/>
      <c r="B591" s="231"/>
      <c r="C591" s="232"/>
      <c r="D591" s="10" t="s">
        <v>136</v>
      </c>
      <c r="E591" s="10" t="s">
        <v>137</v>
      </c>
      <c r="F591" s="10" t="s">
        <v>138</v>
      </c>
      <c r="G591" s="10" t="s">
        <v>139</v>
      </c>
      <c r="H591" s="11" t="s">
        <v>140</v>
      </c>
      <c r="I591" s="236" t="s">
        <v>141</v>
      </c>
      <c r="J591" s="238" t="s">
        <v>142</v>
      </c>
      <c r="K591" s="239"/>
      <c r="L591" s="240"/>
      <c r="M591" s="236" t="s">
        <v>141</v>
      </c>
      <c r="N591" s="241" t="s">
        <v>149</v>
      </c>
      <c r="O591" s="242"/>
      <c r="P591" s="242"/>
      <c r="Q591" s="242"/>
      <c r="R591" s="242"/>
      <c r="S591" s="243"/>
    </row>
    <row r="592" spans="1:19" ht="13.5" x14ac:dyDescent="0.2">
      <c r="A592" s="233"/>
      <c r="B592" s="234"/>
      <c r="C592" s="235"/>
      <c r="D592" s="12" t="s">
        <v>147</v>
      </c>
      <c r="E592" s="12" t="s">
        <v>144</v>
      </c>
      <c r="F592" s="12" t="s">
        <v>145</v>
      </c>
      <c r="G592" s="12" t="s">
        <v>146</v>
      </c>
      <c r="H592" s="13"/>
      <c r="I592" s="237"/>
      <c r="J592" s="13" t="s">
        <v>147</v>
      </c>
      <c r="K592" s="13" t="s">
        <v>148</v>
      </c>
      <c r="L592" s="13" t="s">
        <v>140</v>
      </c>
      <c r="M592" s="237"/>
      <c r="N592" s="244"/>
      <c r="O592" s="245"/>
      <c r="P592" s="245"/>
      <c r="Q592" s="245"/>
      <c r="R592" s="245"/>
      <c r="S592" s="246"/>
    </row>
    <row r="593" spans="1:19" ht="13.5" x14ac:dyDescent="0.25">
      <c r="A593" s="19"/>
      <c r="B593" s="250"/>
      <c r="C593" s="251"/>
      <c r="D593" s="20"/>
      <c r="E593" s="21"/>
      <c r="F593" s="20"/>
      <c r="G593" s="20"/>
      <c r="H593" s="22">
        <v>23</v>
      </c>
      <c r="I593" s="22">
        <f>H593</f>
        <v>23</v>
      </c>
      <c r="J593" s="22"/>
      <c r="K593" s="22"/>
      <c r="L593" s="22"/>
      <c r="M593" s="23"/>
      <c r="N593" s="244"/>
      <c r="O593" s="245"/>
      <c r="P593" s="245"/>
      <c r="Q593" s="245"/>
      <c r="R593" s="245"/>
      <c r="S593" s="246"/>
    </row>
    <row r="594" spans="1:19" ht="14.25" thickBot="1" x14ac:dyDescent="0.3">
      <c r="A594" s="24"/>
      <c r="B594" s="25"/>
      <c r="C594" s="25"/>
      <c r="D594" s="26"/>
      <c r="E594" s="27"/>
      <c r="F594" s="26"/>
      <c r="G594" s="26"/>
      <c r="H594" s="26"/>
      <c r="I594" s="28">
        <f>SUM(I593)</f>
        <v>23</v>
      </c>
      <c r="J594" s="29"/>
      <c r="K594" s="29"/>
      <c r="L594" s="28"/>
      <c r="M594" s="31">
        <v>0</v>
      </c>
      <c r="N594" s="247"/>
      <c r="O594" s="248"/>
      <c r="P594" s="248"/>
      <c r="Q594" s="248"/>
      <c r="R594" s="248"/>
      <c r="S594" s="249"/>
    </row>
    <row r="595" spans="1:19" ht="14.25" thickBot="1" x14ac:dyDescent="0.3">
      <c r="B595" s="38"/>
      <c r="C595" s="38"/>
      <c r="D595" s="39"/>
      <c r="E595" s="40"/>
      <c r="F595" s="39"/>
      <c r="G595" s="39"/>
      <c r="H595" s="39"/>
      <c r="I595" s="39"/>
      <c r="J595" s="39"/>
      <c r="K595" s="39"/>
      <c r="L595" s="39"/>
      <c r="M595" s="41"/>
      <c r="N595" s="42"/>
      <c r="O595" s="42"/>
      <c r="P595" s="42"/>
      <c r="Q595" s="42"/>
      <c r="R595" s="42"/>
      <c r="S595" s="42"/>
    </row>
    <row r="596" spans="1:19" ht="13.5" customHeight="1" thickBot="1" x14ac:dyDescent="0.25">
      <c r="A596" s="71" t="s">
        <v>104</v>
      </c>
      <c r="B596" s="300" t="s">
        <v>188</v>
      </c>
      <c r="C596" s="300"/>
      <c r="D596" s="300"/>
      <c r="E596" s="300"/>
      <c r="F596" s="300"/>
      <c r="G596" s="300"/>
      <c r="H596" s="300"/>
      <c r="I596" s="300"/>
      <c r="J596" s="300"/>
      <c r="K596" s="300"/>
      <c r="L596" s="300"/>
      <c r="M596" s="300"/>
      <c r="N596" s="300"/>
      <c r="O596" s="300"/>
      <c r="P596" s="300"/>
      <c r="Q596" s="300"/>
      <c r="R596" s="300"/>
      <c r="S596" s="300"/>
    </row>
    <row r="597" spans="1:19" ht="13.5" customHeight="1" thickBot="1" x14ac:dyDescent="0.25">
      <c r="A597" s="53" t="s">
        <v>105</v>
      </c>
      <c r="B597" s="225" t="s">
        <v>29</v>
      </c>
      <c r="C597" s="226"/>
      <c r="D597" s="226"/>
      <c r="E597" s="226"/>
      <c r="F597" s="226"/>
      <c r="G597" s="226"/>
      <c r="H597" s="226"/>
      <c r="I597" s="226"/>
      <c r="J597" s="226"/>
      <c r="K597" s="226"/>
      <c r="L597" s="226"/>
      <c r="M597" s="226"/>
      <c r="N597" s="226"/>
      <c r="O597" s="227"/>
      <c r="P597" s="228" t="s">
        <v>55</v>
      </c>
      <c r="Q597" s="229"/>
      <c r="R597" s="35">
        <f>I604-M604</f>
        <v>9</v>
      </c>
      <c r="S597" s="36"/>
    </row>
    <row r="598" spans="1:19" ht="13.5" x14ac:dyDescent="0.2">
      <c r="A598" s="230"/>
      <c r="B598" s="231"/>
      <c r="C598" s="232"/>
      <c r="D598" s="10" t="s">
        <v>136</v>
      </c>
      <c r="E598" s="10" t="s">
        <v>137</v>
      </c>
      <c r="F598" s="10" t="s">
        <v>138</v>
      </c>
      <c r="G598" s="10" t="s">
        <v>139</v>
      </c>
      <c r="H598" s="11" t="s">
        <v>140</v>
      </c>
      <c r="I598" s="236" t="s">
        <v>141</v>
      </c>
      <c r="J598" s="238" t="s">
        <v>142</v>
      </c>
      <c r="K598" s="239"/>
      <c r="L598" s="240"/>
      <c r="M598" s="236" t="s">
        <v>141</v>
      </c>
      <c r="N598" s="241" t="s">
        <v>149</v>
      </c>
      <c r="O598" s="242"/>
      <c r="P598" s="242"/>
      <c r="Q598" s="242"/>
      <c r="R598" s="242"/>
      <c r="S598" s="243"/>
    </row>
    <row r="599" spans="1:19" ht="13.5" x14ac:dyDescent="0.2">
      <c r="A599" s="233"/>
      <c r="B599" s="234"/>
      <c r="C599" s="235"/>
      <c r="D599" s="12" t="s">
        <v>147</v>
      </c>
      <c r="E599" s="12" t="s">
        <v>144</v>
      </c>
      <c r="F599" s="12" t="s">
        <v>145</v>
      </c>
      <c r="G599" s="12" t="s">
        <v>146</v>
      </c>
      <c r="H599" s="13"/>
      <c r="I599" s="237"/>
      <c r="J599" s="13" t="s">
        <v>147</v>
      </c>
      <c r="K599" s="13" t="s">
        <v>148</v>
      </c>
      <c r="L599" s="13" t="s">
        <v>140</v>
      </c>
      <c r="M599" s="237"/>
      <c r="N599" s="244"/>
      <c r="O599" s="245"/>
      <c r="P599" s="245"/>
      <c r="Q599" s="245"/>
      <c r="R599" s="245"/>
      <c r="S599" s="246"/>
    </row>
    <row r="600" spans="1:19" ht="13.5" x14ac:dyDescent="0.25">
      <c r="A600" s="19"/>
      <c r="B600" s="250" t="s">
        <v>357</v>
      </c>
      <c r="C600" s="251"/>
      <c r="D600" s="20"/>
      <c r="E600" s="21"/>
      <c r="F600" s="20"/>
      <c r="G600" s="20"/>
      <c r="H600" s="22">
        <v>2</v>
      </c>
      <c r="I600" s="22">
        <f>H600</f>
        <v>2</v>
      </c>
      <c r="J600" s="22"/>
      <c r="K600" s="22"/>
      <c r="L600" s="22"/>
      <c r="M600" s="23"/>
      <c r="N600" s="244"/>
      <c r="O600" s="245"/>
      <c r="P600" s="245"/>
      <c r="Q600" s="245"/>
      <c r="R600" s="245"/>
      <c r="S600" s="246"/>
    </row>
    <row r="601" spans="1:19" ht="13.5" x14ac:dyDescent="0.25">
      <c r="A601" s="19"/>
      <c r="B601" s="250" t="s">
        <v>313</v>
      </c>
      <c r="C601" s="251"/>
      <c r="D601" s="20"/>
      <c r="E601" s="21"/>
      <c r="F601" s="20"/>
      <c r="G601" s="20"/>
      <c r="H601" s="22">
        <v>1</v>
      </c>
      <c r="I601" s="22">
        <f>H601</f>
        <v>1</v>
      </c>
      <c r="J601" s="22"/>
      <c r="K601" s="22"/>
      <c r="L601" s="22"/>
      <c r="M601" s="23"/>
      <c r="N601" s="244"/>
      <c r="O601" s="245"/>
      <c r="P601" s="245"/>
      <c r="Q601" s="245"/>
      <c r="R601" s="245"/>
      <c r="S601" s="246"/>
    </row>
    <row r="602" spans="1:19" ht="13.5" x14ac:dyDescent="0.25">
      <c r="A602" s="19"/>
      <c r="B602" s="250" t="s">
        <v>358</v>
      </c>
      <c r="C602" s="251"/>
      <c r="D602" s="20"/>
      <c r="E602" s="21"/>
      <c r="F602" s="20"/>
      <c r="G602" s="20"/>
      <c r="H602" s="22">
        <v>2</v>
      </c>
      <c r="I602" s="22">
        <f>H602</f>
        <v>2</v>
      </c>
      <c r="J602" s="22"/>
      <c r="K602" s="22"/>
      <c r="L602" s="22"/>
      <c r="M602" s="23"/>
      <c r="N602" s="244"/>
      <c r="O602" s="245"/>
      <c r="P602" s="245"/>
      <c r="Q602" s="245"/>
      <c r="R602" s="245"/>
      <c r="S602" s="246"/>
    </row>
    <row r="603" spans="1:19" ht="13.5" x14ac:dyDescent="0.25">
      <c r="A603" s="19"/>
      <c r="B603" s="250" t="s">
        <v>359</v>
      </c>
      <c r="C603" s="251"/>
      <c r="D603" s="20"/>
      <c r="E603" s="21"/>
      <c r="F603" s="20"/>
      <c r="G603" s="20"/>
      <c r="H603" s="22">
        <v>4</v>
      </c>
      <c r="I603" s="22">
        <f>H603</f>
        <v>4</v>
      </c>
      <c r="J603" s="22"/>
      <c r="K603" s="22"/>
      <c r="L603" s="22"/>
      <c r="M603" s="23"/>
      <c r="N603" s="244"/>
      <c r="O603" s="245"/>
      <c r="P603" s="245"/>
      <c r="Q603" s="245"/>
      <c r="R603" s="245"/>
      <c r="S603" s="246"/>
    </row>
    <row r="604" spans="1:19" ht="14.25" thickBot="1" x14ac:dyDescent="0.3">
      <c r="A604" s="24"/>
      <c r="B604" s="25"/>
      <c r="C604" s="25"/>
      <c r="D604" s="26"/>
      <c r="E604" s="27"/>
      <c r="F604" s="26"/>
      <c r="G604" s="26"/>
      <c r="H604" s="26"/>
      <c r="I604" s="28">
        <f>SUM(I600:I603)</f>
        <v>9</v>
      </c>
      <c r="J604" s="29"/>
      <c r="K604" s="29"/>
      <c r="L604" s="28"/>
      <c r="M604" s="31">
        <v>0</v>
      </c>
      <c r="N604" s="247"/>
      <c r="O604" s="248"/>
      <c r="P604" s="248"/>
      <c r="Q604" s="248"/>
      <c r="R604" s="248"/>
      <c r="S604" s="249"/>
    </row>
    <row r="605" spans="1:19" ht="13.5" thickBot="1" x14ac:dyDescent="0.25">
      <c r="F605" s="33"/>
    </row>
    <row r="606" spans="1:19" ht="13.5" customHeight="1" thickBot="1" x14ac:dyDescent="0.25">
      <c r="A606" s="34" t="s">
        <v>490</v>
      </c>
      <c r="B606" s="225" t="str">
        <f>PLANILHA!C105</f>
        <v>Ponto de torneira de jardim (para praças)</v>
      </c>
      <c r="C606" s="226"/>
      <c r="D606" s="226"/>
      <c r="E606" s="226"/>
      <c r="F606" s="226"/>
      <c r="G606" s="226"/>
      <c r="H606" s="226"/>
      <c r="I606" s="226"/>
      <c r="J606" s="226"/>
      <c r="K606" s="226"/>
      <c r="L606" s="226"/>
      <c r="M606" s="226"/>
      <c r="N606" s="226"/>
      <c r="O606" s="227"/>
      <c r="P606" s="228" t="s">
        <v>55</v>
      </c>
      <c r="Q606" s="229"/>
      <c r="R606" s="35">
        <f>I610</f>
        <v>1</v>
      </c>
      <c r="S606" s="36"/>
    </row>
    <row r="607" spans="1:19" ht="13.5" x14ac:dyDescent="0.2">
      <c r="A607" s="230"/>
      <c r="B607" s="231"/>
      <c r="C607" s="232"/>
      <c r="D607" s="10" t="s">
        <v>136</v>
      </c>
      <c r="E607" s="10" t="s">
        <v>137</v>
      </c>
      <c r="F607" s="10" t="s">
        <v>138</v>
      </c>
      <c r="G607" s="10" t="s">
        <v>139</v>
      </c>
      <c r="H607" s="11" t="s">
        <v>140</v>
      </c>
      <c r="I607" s="236" t="s">
        <v>141</v>
      </c>
      <c r="J607" s="238" t="s">
        <v>142</v>
      </c>
      <c r="K607" s="239"/>
      <c r="L607" s="240"/>
      <c r="M607" s="236" t="s">
        <v>141</v>
      </c>
      <c r="N607" s="241" t="s">
        <v>149</v>
      </c>
      <c r="O607" s="242"/>
      <c r="P607" s="242"/>
      <c r="Q607" s="242"/>
      <c r="R607" s="242"/>
      <c r="S607" s="243"/>
    </row>
    <row r="608" spans="1:19" ht="13.5" x14ac:dyDescent="0.2">
      <c r="A608" s="233"/>
      <c r="B608" s="234"/>
      <c r="C608" s="235"/>
      <c r="D608" s="12" t="s">
        <v>147</v>
      </c>
      <c r="E608" s="12" t="s">
        <v>144</v>
      </c>
      <c r="F608" s="12" t="s">
        <v>145</v>
      </c>
      <c r="G608" s="12" t="s">
        <v>146</v>
      </c>
      <c r="H608" s="13"/>
      <c r="I608" s="237"/>
      <c r="J608" s="13" t="s">
        <v>147</v>
      </c>
      <c r="K608" s="13" t="s">
        <v>148</v>
      </c>
      <c r="L608" s="13" t="s">
        <v>140</v>
      </c>
      <c r="M608" s="237"/>
      <c r="N608" s="244"/>
      <c r="O608" s="245"/>
      <c r="P608" s="245"/>
      <c r="Q608" s="245"/>
      <c r="R608" s="245"/>
      <c r="S608" s="246"/>
    </row>
    <row r="609" spans="1:19" ht="30.75" customHeight="1" x14ac:dyDescent="0.25">
      <c r="A609" s="19"/>
      <c r="B609" s="264" t="s">
        <v>346</v>
      </c>
      <c r="C609" s="265"/>
      <c r="D609" s="20"/>
      <c r="E609" s="21"/>
      <c r="F609" s="20"/>
      <c r="G609" s="20"/>
      <c r="H609" s="22">
        <v>1</v>
      </c>
      <c r="I609" s="22">
        <f>H609</f>
        <v>1</v>
      </c>
      <c r="J609" s="22"/>
      <c r="K609" s="22"/>
      <c r="L609" s="22"/>
      <c r="M609" s="23"/>
      <c r="N609" s="244"/>
      <c r="O609" s="245"/>
      <c r="P609" s="245"/>
      <c r="Q609" s="245"/>
      <c r="R609" s="245"/>
      <c r="S609" s="246"/>
    </row>
    <row r="610" spans="1:19" ht="14.25" thickBot="1" x14ac:dyDescent="0.3">
      <c r="A610" s="24"/>
      <c r="B610" s="25"/>
      <c r="C610" s="25"/>
      <c r="D610" s="26"/>
      <c r="E610" s="27"/>
      <c r="F610" s="26"/>
      <c r="G610" s="26"/>
      <c r="H610" s="26"/>
      <c r="I610" s="28">
        <f>SUM(I609)</f>
        <v>1</v>
      </c>
      <c r="J610" s="29"/>
      <c r="K610" s="29"/>
      <c r="L610" s="28"/>
      <c r="M610" s="31">
        <v>0</v>
      </c>
      <c r="N610" s="247"/>
      <c r="O610" s="248"/>
      <c r="P610" s="248"/>
      <c r="Q610" s="248"/>
      <c r="R610" s="248"/>
      <c r="S610" s="249"/>
    </row>
    <row r="611" spans="1:19" ht="13.5" thickBot="1" x14ac:dyDescent="0.25">
      <c r="F611" s="33"/>
    </row>
    <row r="612" spans="1:19" ht="13.5" customHeight="1" thickBot="1" x14ac:dyDescent="0.25">
      <c r="A612" s="34" t="s">
        <v>491</v>
      </c>
      <c r="B612" s="225" t="str">
        <f>PLANILHA!C106</f>
        <v>Ponto de válvula de descarga, inclusive válvula (sem acabamento)</v>
      </c>
      <c r="C612" s="226"/>
      <c r="D612" s="226"/>
      <c r="E612" s="226"/>
      <c r="F612" s="226"/>
      <c r="G612" s="226"/>
      <c r="H612" s="226"/>
      <c r="I612" s="226"/>
      <c r="J612" s="226"/>
      <c r="K612" s="226"/>
      <c r="L612" s="226"/>
      <c r="M612" s="226"/>
      <c r="N612" s="226"/>
      <c r="O612" s="227"/>
      <c r="P612" s="228" t="s">
        <v>55</v>
      </c>
      <c r="Q612" s="229"/>
      <c r="R612" s="35">
        <f>I616-M616</f>
        <v>4</v>
      </c>
      <c r="S612" s="36"/>
    </row>
    <row r="613" spans="1:19" ht="13.5" x14ac:dyDescent="0.2">
      <c r="A613" s="230"/>
      <c r="B613" s="231"/>
      <c r="C613" s="232"/>
      <c r="D613" s="10" t="s">
        <v>136</v>
      </c>
      <c r="E613" s="10" t="s">
        <v>137</v>
      </c>
      <c r="F613" s="10" t="s">
        <v>138</v>
      </c>
      <c r="G613" s="10" t="s">
        <v>139</v>
      </c>
      <c r="H613" s="11" t="s">
        <v>140</v>
      </c>
      <c r="I613" s="236" t="s">
        <v>141</v>
      </c>
      <c r="J613" s="238" t="s">
        <v>142</v>
      </c>
      <c r="K613" s="239"/>
      <c r="L613" s="240"/>
      <c r="M613" s="236" t="s">
        <v>141</v>
      </c>
      <c r="N613" s="241" t="s">
        <v>149</v>
      </c>
      <c r="O613" s="242"/>
      <c r="P613" s="242"/>
      <c r="Q613" s="242"/>
      <c r="R613" s="242"/>
      <c r="S613" s="243"/>
    </row>
    <row r="614" spans="1:19" ht="13.5" x14ac:dyDescent="0.2">
      <c r="A614" s="233"/>
      <c r="B614" s="234"/>
      <c r="C614" s="235"/>
      <c r="D614" s="12" t="s">
        <v>147</v>
      </c>
      <c r="E614" s="12" t="s">
        <v>144</v>
      </c>
      <c r="F614" s="12" t="s">
        <v>145</v>
      </c>
      <c r="G614" s="12" t="s">
        <v>146</v>
      </c>
      <c r="H614" s="13"/>
      <c r="I614" s="237"/>
      <c r="J614" s="13" t="s">
        <v>147</v>
      </c>
      <c r="K614" s="13" t="s">
        <v>148</v>
      </c>
      <c r="L614" s="13" t="s">
        <v>140</v>
      </c>
      <c r="M614" s="237"/>
      <c r="N614" s="244"/>
      <c r="O614" s="245"/>
      <c r="P614" s="245"/>
      <c r="Q614" s="245"/>
      <c r="R614" s="245"/>
      <c r="S614" s="246"/>
    </row>
    <row r="615" spans="1:19" ht="13.5" x14ac:dyDescent="0.25">
      <c r="A615" s="19"/>
      <c r="B615" s="250" t="s">
        <v>308</v>
      </c>
      <c r="C615" s="251"/>
      <c r="D615" s="20"/>
      <c r="E615" s="21"/>
      <c r="F615" s="20"/>
      <c r="G615" s="20"/>
      <c r="H615" s="22">
        <v>4</v>
      </c>
      <c r="I615" s="22">
        <f>H615</f>
        <v>4</v>
      </c>
      <c r="J615" s="22"/>
      <c r="K615" s="22"/>
      <c r="L615" s="22"/>
      <c r="M615" s="23"/>
      <c r="N615" s="244"/>
      <c r="O615" s="245"/>
      <c r="P615" s="245"/>
      <c r="Q615" s="245"/>
      <c r="R615" s="245"/>
      <c r="S615" s="246"/>
    </row>
    <row r="616" spans="1:19" ht="14.25" thickBot="1" x14ac:dyDescent="0.3">
      <c r="A616" s="24"/>
      <c r="B616" s="25"/>
      <c r="C616" s="25"/>
      <c r="D616" s="26"/>
      <c r="E616" s="27"/>
      <c r="F616" s="26"/>
      <c r="G616" s="26"/>
      <c r="H616" s="26"/>
      <c r="I616" s="28">
        <f>SUM(I615)</f>
        <v>4</v>
      </c>
      <c r="J616" s="29"/>
      <c r="K616" s="29"/>
      <c r="L616" s="28"/>
      <c r="M616" s="31">
        <v>0</v>
      </c>
      <c r="N616" s="247"/>
      <c r="O616" s="248"/>
      <c r="P616" s="248"/>
      <c r="Q616" s="248"/>
      <c r="R616" s="248"/>
      <c r="S616" s="249"/>
    </row>
    <row r="617" spans="1:19" ht="14.25" thickBot="1" x14ac:dyDescent="0.3">
      <c r="B617" s="38"/>
      <c r="C617" s="38"/>
      <c r="D617" s="39"/>
      <c r="E617" s="40"/>
      <c r="F617" s="39"/>
      <c r="G617" s="39"/>
      <c r="H617" s="39"/>
      <c r="I617" s="39"/>
      <c r="J617" s="39"/>
      <c r="K617" s="39"/>
      <c r="L617" s="39"/>
      <c r="M617" s="41"/>
      <c r="N617" s="42"/>
      <c r="O617" s="42"/>
      <c r="P617" s="42"/>
      <c r="Q617" s="42"/>
      <c r="R617" s="42"/>
      <c r="S617" s="42"/>
    </row>
    <row r="618" spans="1:19" ht="13.5" customHeight="1" thickBot="1" x14ac:dyDescent="0.25">
      <c r="A618" s="34" t="s">
        <v>492</v>
      </c>
      <c r="B618" s="225" t="str">
        <f>PLANILHA!C107</f>
        <v>Ponto para esgoto primário (vaso sanitário)</v>
      </c>
      <c r="C618" s="226"/>
      <c r="D618" s="226"/>
      <c r="E618" s="226"/>
      <c r="F618" s="226"/>
      <c r="G618" s="226"/>
      <c r="H618" s="226"/>
      <c r="I618" s="226"/>
      <c r="J618" s="226"/>
      <c r="K618" s="226"/>
      <c r="L618" s="226"/>
      <c r="M618" s="226"/>
      <c r="N618" s="226"/>
      <c r="O618" s="227"/>
      <c r="P618" s="228" t="s">
        <v>55</v>
      </c>
      <c r="Q618" s="229"/>
      <c r="R618" s="35">
        <f>I622-M622</f>
        <v>4</v>
      </c>
      <c r="S618" s="36"/>
    </row>
    <row r="619" spans="1:19" ht="13.5" x14ac:dyDescent="0.2">
      <c r="A619" s="230"/>
      <c r="B619" s="231"/>
      <c r="C619" s="232"/>
      <c r="D619" s="10" t="s">
        <v>136</v>
      </c>
      <c r="E619" s="10" t="s">
        <v>137</v>
      </c>
      <c r="F619" s="10" t="s">
        <v>138</v>
      </c>
      <c r="G619" s="10" t="s">
        <v>139</v>
      </c>
      <c r="H619" s="11" t="s">
        <v>140</v>
      </c>
      <c r="I619" s="236" t="s">
        <v>141</v>
      </c>
      <c r="J619" s="238" t="s">
        <v>142</v>
      </c>
      <c r="K619" s="239"/>
      <c r="L619" s="240"/>
      <c r="M619" s="236" t="s">
        <v>141</v>
      </c>
      <c r="N619" s="241" t="s">
        <v>149</v>
      </c>
      <c r="O619" s="242"/>
      <c r="P619" s="242"/>
      <c r="Q619" s="242"/>
      <c r="R619" s="242"/>
      <c r="S619" s="243"/>
    </row>
    <row r="620" spans="1:19" ht="13.5" x14ac:dyDescent="0.2">
      <c r="A620" s="233"/>
      <c r="B620" s="234"/>
      <c r="C620" s="235"/>
      <c r="D620" s="12" t="s">
        <v>147</v>
      </c>
      <c r="E620" s="12" t="s">
        <v>144</v>
      </c>
      <c r="F620" s="12" t="s">
        <v>145</v>
      </c>
      <c r="G620" s="12" t="s">
        <v>146</v>
      </c>
      <c r="H620" s="13"/>
      <c r="I620" s="237"/>
      <c r="J620" s="13" t="s">
        <v>147</v>
      </c>
      <c r="K620" s="13" t="s">
        <v>148</v>
      </c>
      <c r="L620" s="13" t="s">
        <v>140</v>
      </c>
      <c r="M620" s="237"/>
      <c r="N620" s="244"/>
      <c r="O620" s="245"/>
      <c r="P620" s="245"/>
      <c r="Q620" s="245"/>
      <c r="R620" s="245"/>
      <c r="S620" s="246"/>
    </row>
    <row r="621" spans="1:19" ht="13.5" x14ac:dyDescent="0.25">
      <c r="A621" s="19"/>
      <c r="B621" s="250" t="s">
        <v>308</v>
      </c>
      <c r="C621" s="251"/>
      <c r="D621" s="20"/>
      <c r="E621" s="21"/>
      <c r="F621" s="20"/>
      <c r="G621" s="20"/>
      <c r="H621" s="22">
        <v>4</v>
      </c>
      <c r="I621" s="22">
        <f>H621</f>
        <v>4</v>
      </c>
      <c r="J621" s="22"/>
      <c r="K621" s="22"/>
      <c r="L621" s="22"/>
      <c r="M621" s="23"/>
      <c r="N621" s="244"/>
      <c r="O621" s="245"/>
      <c r="P621" s="245"/>
      <c r="Q621" s="245"/>
      <c r="R621" s="245"/>
      <c r="S621" s="246"/>
    </row>
    <row r="622" spans="1:19" ht="14.25" thickBot="1" x14ac:dyDescent="0.3">
      <c r="A622" s="24"/>
      <c r="B622" s="25"/>
      <c r="C622" s="25"/>
      <c r="D622" s="26"/>
      <c r="E622" s="27"/>
      <c r="F622" s="26"/>
      <c r="G622" s="26"/>
      <c r="H622" s="26"/>
      <c r="I622" s="28">
        <f>SUM(I621)</f>
        <v>4</v>
      </c>
      <c r="J622" s="29"/>
      <c r="K622" s="29"/>
      <c r="L622" s="28"/>
      <c r="M622" s="31">
        <v>0</v>
      </c>
      <c r="N622" s="247"/>
      <c r="O622" s="248"/>
      <c r="P622" s="248"/>
      <c r="Q622" s="248"/>
      <c r="R622" s="248"/>
      <c r="S622" s="249"/>
    </row>
    <row r="623" spans="1:19" ht="14.25" thickBot="1" x14ac:dyDescent="0.3">
      <c r="B623" s="38"/>
      <c r="C623" s="38"/>
      <c r="D623" s="39"/>
      <c r="E623" s="40"/>
      <c r="F623" s="39"/>
      <c r="G623" s="39"/>
      <c r="H623" s="39"/>
      <c r="I623" s="39"/>
      <c r="J623" s="39"/>
      <c r="K623" s="39"/>
      <c r="L623" s="39"/>
      <c r="M623" s="41"/>
      <c r="N623" s="42"/>
      <c r="O623" s="42"/>
      <c r="P623" s="42"/>
      <c r="Q623" s="42"/>
      <c r="R623" s="42"/>
      <c r="S623" s="42"/>
    </row>
    <row r="624" spans="1:19" ht="13.5" customHeight="1" thickBot="1" x14ac:dyDescent="0.25">
      <c r="A624" s="34" t="s">
        <v>493</v>
      </c>
      <c r="B624" s="225" t="str">
        <f>PLANILHA!C108</f>
        <v>Ponto para esgoto secundário (pia, lavatório, mictório, tanque, bidê, etc...)</v>
      </c>
      <c r="C624" s="226"/>
      <c r="D624" s="226"/>
      <c r="E624" s="226"/>
      <c r="F624" s="226"/>
      <c r="G624" s="226"/>
      <c r="H624" s="226"/>
      <c r="I624" s="226"/>
      <c r="J624" s="226"/>
      <c r="K624" s="226"/>
      <c r="L624" s="226"/>
      <c r="M624" s="226"/>
      <c r="N624" s="226"/>
      <c r="O624" s="227"/>
      <c r="P624" s="228" t="s">
        <v>55</v>
      </c>
      <c r="Q624" s="229"/>
      <c r="R624" s="35">
        <f>I630-M630</f>
        <v>4</v>
      </c>
      <c r="S624" s="36"/>
    </row>
    <row r="625" spans="1:19" ht="13.5" x14ac:dyDescent="0.2">
      <c r="A625" s="230"/>
      <c r="B625" s="231"/>
      <c r="C625" s="232"/>
      <c r="D625" s="10" t="s">
        <v>136</v>
      </c>
      <c r="E625" s="10" t="s">
        <v>137</v>
      </c>
      <c r="F625" s="10" t="s">
        <v>138</v>
      </c>
      <c r="G625" s="10" t="s">
        <v>139</v>
      </c>
      <c r="H625" s="11" t="s">
        <v>140</v>
      </c>
      <c r="I625" s="236" t="s">
        <v>141</v>
      </c>
      <c r="J625" s="238" t="s">
        <v>142</v>
      </c>
      <c r="K625" s="239"/>
      <c r="L625" s="240"/>
      <c r="M625" s="236" t="s">
        <v>141</v>
      </c>
      <c r="N625" s="241" t="s">
        <v>149</v>
      </c>
      <c r="O625" s="242"/>
      <c r="P625" s="242"/>
      <c r="Q625" s="242"/>
      <c r="R625" s="242"/>
      <c r="S625" s="243"/>
    </row>
    <row r="626" spans="1:19" ht="13.5" x14ac:dyDescent="0.2">
      <c r="A626" s="233"/>
      <c r="B626" s="234"/>
      <c r="C626" s="235"/>
      <c r="D626" s="12" t="s">
        <v>147</v>
      </c>
      <c r="E626" s="12" t="s">
        <v>144</v>
      </c>
      <c r="F626" s="12" t="s">
        <v>145</v>
      </c>
      <c r="G626" s="12" t="s">
        <v>146</v>
      </c>
      <c r="H626" s="13"/>
      <c r="I626" s="237"/>
      <c r="J626" s="13" t="s">
        <v>147</v>
      </c>
      <c r="K626" s="13" t="s">
        <v>148</v>
      </c>
      <c r="L626" s="13" t="s">
        <v>140</v>
      </c>
      <c r="M626" s="237"/>
      <c r="N626" s="244"/>
      <c r="O626" s="245"/>
      <c r="P626" s="245"/>
      <c r="Q626" s="245"/>
      <c r="R626" s="245"/>
      <c r="S626" s="246"/>
    </row>
    <row r="627" spans="1:19" ht="13.5" x14ac:dyDescent="0.25">
      <c r="A627" s="19"/>
      <c r="B627" s="250" t="s">
        <v>362</v>
      </c>
      <c r="C627" s="251"/>
      <c r="D627" s="20"/>
      <c r="E627" s="21"/>
      <c r="F627" s="20"/>
      <c r="G627" s="20"/>
      <c r="H627" s="22">
        <v>2</v>
      </c>
      <c r="I627" s="22">
        <f>H627</f>
        <v>2</v>
      </c>
      <c r="J627" s="22"/>
      <c r="K627" s="22"/>
      <c r="L627" s="22"/>
      <c r="M627" s="23"/>
      <c r="N627" s="244"/>
      <c r="O627" s="245"/>
      <c r="P627" s="245"/>
      <c r="Q627" s="245"/>
      <c r="R627" s="245"/>
      <c r="S627" s="246"/>
    </row>
    <row r="628" spans="1:19" ht="13.5" x14ac:dyDescent="0.25">
      <c r="A628" s="19"/>
      <c r="B628" s="250" t="s">
        <v>313</v>
      </c>
      <c r="C628" s="251"/>
      <c r="D628" s="20"/>
      <c r="E628" s="21"/>
      <c r="F628" s="20"/>
      <c r="G628" s="20"/>
      <c r="H628" s="22">
        <v>1</v>
      </c>
      <c r="I628" s="22">
        <f t="shared" ref="I628:I629" si="43">H628</f>
        <v>1</v>
      </c>
      <c r="J628" s="22"/>
      <c r="K628" s="22"/>
      <c r="L628" s="22"/>
      <c r="M628" s="23"/>
      <c r="N628" s="244"/>
      <c r="O628" s="245"/>
      <c r="P628" s="245"/>
      <c r="Q628" s="245"/>
      <c r="R628" s="245"/>
      <c r="S628" s="246"/>
    </row>
    <row r="629" spans="1:19" ht="13.5" x14ac:dyDescent="0.25">
      <c r="A629" s="19"/>
      <c r="B629" s="250" t="s">
        <v>358</v>
      </c>
      <c r="C629" s="251"/>
      <c r="D629" s="20"/>
      <c r="E629" s="21"/>
      <c r="F629" s="20"/>
      <c r="G629" s="20"/>
      <c r="H629" s="22">
        <v>1</v>
      </c>
      <c r="I629" s="22">
        <f t="shared" si="43"/>
        <v>1</v>
      </c>
      <c r="J629" s="22"/>
      <c r="K629" s="22"/>
      <c r="L629" s="22"/>
      <c r="M629" s="23"/>
      <c r="N629" s="244"/>
      <c r="O629" s="245"/>
      <c r="P629" s="245"/>
      <c r="Q629" s="245"/>
      <c r="R629" s="245"/>
      <c r="S629" s="246"/>
    </row>
    <row r="630" spans="1:19" ht="14.25" thickBot="1" x14ac:dyDescent="0.3">
      <c r="A630" s="24"/>
      <c r="B630" s="25"/>
      <c r="C630" s="25"/>
      <c r="D630" s="26"/>
      <c r="E630" s="27"/>
      <c r="F630" s="26"/>
      <c r="G630" s="26"/>
      <c r="H630" s="26"/>
      <c r="I630" s="28">
        <f>SUM(I627:I629)</f>
        <v>4</v>
      </c>
      <c r="J630" s="29"/>
      <c r="K630" s="29"/>
      <c r="L630" s="28"/>
      <c r="M630" s="31">
        <v>0</v>
      </c>
      <c r="N630" s="247"/>
      <c r="O630" s="248"/>
      <c r="P630" s="248"/>
      <c r="Q630" s="248"/>
      <c r="R630" s="248"/>
      <c r="S630" s="249"/>
    </row>
    <row r="631" spans="1:19" ht="14.25" thickBot="1" x14ac:dyDescent="0.3">
      <c r="B631" s="38"/>
      <c r="C631" s="38"/>
      <c r="D631" s="39"/>
      <c r="E631" s="40"/>
      <c r="F631" s="39"/>
      <c r="G631" s="39"/>
      <c r="H631" s="39"/>
      <c r="I631" s="39"/>
      <c r="J631" s="39"/>
      <c r="K631" s="39"/>
      <c r="L631" s="39"/>
      <c r="M631" s="41"/>
      <c r="N631" s="42"/>
      <c r="O631" s="42"/>
      <c r="P631" s="42"/>
      <c r="Q631" s="42"/>
      <c r="R631" s="42"/>
      <c r="S631" s="42"/>
    </row>
    <row r="632" spans="1:19" ht="13.5" customHeight="1" thickBot="1" x14ac:dyDescent="0.25">
      <c r="A632" s="34" t="s">
        <v>494</v>
      </c>
      <c r="B632" s="225" t="str">
        <f>PLANILHA!C109</f>
        <v>Ponto para caixa sifonada, inclusive caixa sifonada pvc 150x150x50mm com grelha em aço inox</v>
      </c>
      <c r="C632" s="226"/>
      <c r="D632" s="226"/>
      <c r="E632" s="226"/>
      <c r="F632" s="226"/>
      <c r="G632" s="226"/>
      <c r="H632" s="226"/>
      <c r="I632" s="226"/>
      <c r="J632" s="226"/>
      <c r="K632" s="226"/>
      <c r="L632" s="226"/>
      <c r="M632" s="226"/>
      <c r="N632" s="226"/>
      <c r="O632" s="227"/>
      <c r="P632" s="228" t="s">
        <v>16</v>
      </c>
      <c r="Q632" s="229"/>
      <c r="R632" s="35">
        <f>I638-M638</f>
        <v>4</v>
      </c>
      <c r="S632" s="36"/>
    </row>
    <row r="633" spans="1:19" ht="13.5" x14ac:dyDescent="0.2">
      <c r="A633" s="230"/>
      <c r="B633" s="231"/>
      <c r="C633" s="232"/>
      <c r="D633" s="10" t="s">
        <v>136</v>
      </c>
      <c r="E633" s="10" t="s">
        <v>137</v>
      </c>
      <c r="F633" s="10" t="s">
        <v>138</v>
      </c>
      <c r="G633" s="10" t="s">
        <v>139</v>
      </c>
      <c r="H633" s="11" t="s">
        <v>140</v>
      </c>
      <c r="I633" s="236" t="s">
        <v>141</v>
      </c>
      <c r="J633" s="238" t="s">
        <v>142</v>
      </c>
      <c r="K633" s="239"/>
      <c r="L633" s="240"/>
      <c r="M633" s="236" t="s">
        <v>141</v>
      </c>
      <c r="N633" s="241" t="s">
        <v>149</v>
      </c>
      <c r="O633" s="242"/>
      <c r="P633" s="242"/>
      <c r="Q633" s="242"/>
      <c r="R633" s="242"/>
      <c r="S633" s="243"/>
    </row>
    <row r="634" spans="1:19" ht="13.5" x14ac:dyDescent="0.2">
      <c r="A634" s="233"/>
      <c r="B634" s="234"/>
      <c r="C634" s="235"/>
      <c r="D634" s="12" t="s">
        <v>147</v>
      </c>
      <c r="E634" s="12" t="s">
        <v>144</v>
      </c>
      <c r="F634" s="12" t="s">
        <v>145</v>
      </c>
      <c r="G634" s="12" t="s">
        <v>146</v>
      </c>
      <c r="H634" s="13"/>
      <c r="I634" s="237"/>
      <c r="J634" s="13" t="s">
        <v>147</v>
      </c>
      <c r="K634" s="13" t="s">
        <v>148</v>
      </c>
      <c r="L634" s="13" t="s">
        <v>140</v>
      </c>
      <c r="M634" s="237"/>
      <c r="N634" s="244"/>
      <c r="O634" s="245"/>
      <c r="P634" s="245"/>
      <c r="Q634" s="245"/>
      <c r="R634" s="245"/>
      <c r="S634" s="246"/>
    </row>
    <row r="635" spans="1:19" ht="13.5" x14ac:dyDescent="0.25">
      <c r="A635" s="19"/>
      <c r="B635" s="250" t="s">
        <v>308</v>
      </c>
      <c r="C635" s="251"/>
      <c r="D635" s="20"/>
      <c r="E635" s="21"/>
      <c r="F635" s="20"/>
      <c r="G635" s="20"/>
      <c r="H635" s="22">
        <v>2</v>
      </c>
      <c r="I635" s="22">
        <f>H635</f>
        <v>2</v>
      </c>
      <c r="J635" s="22"/>
      <c r="K635" s="22"/>
      <c r="L635" s="22"/>
      <c r="M635" s="23"/>
      <c r="N635" s="244"/>
      <c r="O635" s="245"/>
      <c r="P635" s="245"/>
      <c r="Q635" s="245"/>
      <c r="R635" s="245"/>
      <c r="S635" s="246"/>
    </row>
    <row r="636" spans="1:19" ht="13.5" x14ac:dyDescent="0.25">
      <c r="A636" s="19"/>
      <c r="B636" s="250" t="s">
        <v>309</v>
      </c>
      <c r="C636" s="251"/>
      <c r="D636" s="20"/>
      <c r="E636" s="21"/>
      <c r="F636" s="20"/>
      <c r="G636" s="20"/>
      <c r="H636" s="22">
        <v>1</v>
      </c>
      <c r="I636" s="22">
        <f t="shared" ref="I636:I637" si="44">H636</f>
        <v>1</v>
      </c>
      <c r="J636" s="22"/>
      <c r="K636" s="22"/>
      <c r="L636" s="22"/>
      <c r="M636" s="23"/>
      <c r="N636" s="244"/>
      <c r="O636" s="245"/>
      <c r="P636" s="245"/>
      <c r="Q636" s="245"/>
      <c r="R636" s="245"/>
      <c r="S636" s="246"/>
    </row>
    <row r="637" spans="1:19" ht="13.5" x14ac:dyDescent="0.25">
      <c r="A637" s="19"/>
      <c r="B637" s="250" t="s">
        <v>363</v>
      </c>
      <c r="C637" s="251"/>
      <c r="D637" s="20"/>
      <c r="E637" s="21"/>
      <c r="F637" s="20"/>
      <c r="G637" s="20"/>
      <c r="H637" s="22">
        <v>1</v>
      </c>
      <c r="I637" s="22">
        <f t="shared" si="44"/>
        <v>1</v>
      </c>
      <c r="J637" s="22"/>
      <c r="K637" s="22"/>
      <c r="L637" s="22"/>
      <c r="M637" s="23"/>
      <c r="N637" s="244"/>
      <c r="O637" s="245"/>
      <c r="P637" s="245"/>
      <c r="Q637" s="245"/>
      <c r="R637" s="245"/>
      <c r="S637" s="246"/>
    </row>
    <row r="638" spans="1:19" ht="14.25" thickBot="1" x14ac:dyDescent="0.3">
      <c r="A638" s="24"/>
      <c r="B638" s="25"/>
      <c r="C638" s="25"/>
      <c r="D638" s="26"/>
      <c r="E638" s="27"/>
      <c r="F638" s="26"/>
      <c r="G638" s="26"/>
      <c r="H638" s="26"/>
      <c r="I638" s="28">
        <f>SUM(I635:I637)</f>
        <v>4</v>
      </c>
      <c r="J638" s="29"/>
      <c r="K638" s="29"/>
      <c r="L638" s="28"/>
      <c r="M638" s="31">
        <v>0</v>
      </c>
      <c r="N638" s="247"/>
      <c r="O638" s="248"/>
      <c r="P638" s="248"/>
      <c r="Q638" s="248"/>
      <c r="R638" s="248"/>
      <c r="S638" s="249"/>
    </row>
    <row r="639" spans="1:19" ht="14.25" thickBot="1" x14ac:dyDescent="0.3">
      <c r="B639" s="38"/>
      <c r="C639" s="38"/>
      <c r="D639" s="39"/>
      <c r="E639" s="40"/>
      <c r="F639" s="39"/>
      <c r="G639" s="39"/>
      <c r="H639" s="39"/>
      <c r="I639" s="39"/>
      <c r="J639" s="39"/>
      <c r="K639" s="39"/>
      <c r="L639" s="39"/>
      <c r="M639" s="41"/>
      <c r="N639" s="42"/>
      <c r="O639" s="42"/>
      <c r="P639" s="42"/>
      <c r="Q639" s="42"/>
      <c r="R639" s="42"/>
      <c r="S639" s="42"/>
    </row>
    <row r="640" spans="1:19" ht="13.5" customHeight="1" thickBot="1" x14ac:dyDescent="0.25">
      <c r="A640" s="34" t="s">
        <v>495</v>
      </c>
      <c r="B640" s="225" t="str">
        <f>PLANILHA!C110</f>
        <v>Tubo PVC rígido para esgoto no diâmetro de 100mm incluindo escavação e aterro com areia</v>
      </c>
      <c r="C640" s="226"/>
      <c r="D640" s="226"/>
      <c r="E640" s="226"/>
      <c r="F640" s="226"/>
      <c r="G640" s="226"/>
      <c r="H640" s="226"/>
      <c r="I640" s="226"/>
      <c r="J640" s="226"/>
      <c r="K640" s="226"/>
      <c r="L640" s="226"/>
      <c r="M640" s="226"/>
      <c r="N640" s="226"/>
      <c r="O640" s="227"/>
      <c r="P640" s="228" t="s">
        <v>347</v>
      </c>
      <c r="Q640" s="229"/>
      <c r="R640" s="35">
        <f>I644-M644</f>
        <v>20</v>
      </c>
      <c r="S640" s="36"/>
    </row>
    <row r="641" spans="1:19" ht="13.5" x14ac:dyDescent="0.2">
      <c r="A641" s="230"/>
      <c r="B641" s="231"/>
      <c r="C641" s="232"/>
      <c r="D641" s="10" t="s">
        <v>136</v>
      </c>
      <c r="E641" s="10" t="s">
        <v>137</v>
      </c>
      <c r="F641" s="10" t="s">
        <v>138</v>
      </c>
      <c r="G641" s="10" t="s">
        <v>139</v>
      </c>
      <c r="H641" s="11" t="s">
        <v>140</v>
      </c>
      <c r="I641" s="236" t="s">
        <v>141</v>
      </c>
      <c r="J641" s="238" t="s">
        <v>142</v>
      </c>
      <c r="K641" s="239"/>
      <c r="L641" s="240"/>
      <c r="M641" s="236" t="s">
        <v>141</v>
      </c>
      <c r="N641" s="241" t="s">
        <v>149</v>
      </c>
      <c r="O641" s="242"/>
      <c r="P641" s="242"/>
      <c r="Q641" s="242"/>
      <c r="R641" s="242"/>
      <c r="S641" s="243"/>
    </row>
    <row r="642" spans="1:19" ht="13.5" x14ac:dyDescent="0.2">
      <c r="A642" s="233"/>
      <c r="B642" s="234"/>
      <c r="C642" s="235"/>
      <c r="D642" s="12" t="s">
        <v>147</v>
      </c>
      <c r="E642" s="12" t="s">
        <v>144</v>
      </c>
      <c r="F642" s="12" t="s">
        <v>145</v>
      </c>
      <c r="G642" s="12" t="s">
        <v>146</v>
      </c>
      <c r="H642" s="13"/>
      <c r="I642" s="237"/>
      <c r="J642" s="13" t="s">
        <v>147</v>
      </c>
      <c r="K642" s="13" t="s">
        <v>148</v>
      </c>
      <c r="L642" s="13" t="s">
        <v>140</v>
      </c>
      <c r="M642" s="237"/>
      <c r="N642" s="244"/>
      <c r="O642" s="245"/>
      <c r="P642" s="245"/>
      <c r="Q642" s="245"/>
      <c r="R642" s="245"/>
      <c r="S642" s="246"/>
    </row>
    <row r="643" spans="1:19" ht="13.5" x14ac:dyDescent="0.25">
      <c r="A643" s="19"/>
      <c r="B643" s="250" t="s">
        <v>364</v>
      </c>
      <c r="C643" s="251"/>
      <c r="D643" s="20"/>
      <c r="E643" s="21"/>
      <c r="F643" s="20"/>
      <c r="G643" s="20"/>
      <c r="H643" s="22">
        <v>20</v>
      </c>
      <c r="I643" s="22">
        <f>H643</f>
        <v>20</v>
      </c>
      <c r="J643" s="22"/>
      <c r="K643" s="22"/>
      <c r="L643" s="22"/>
      <c r="M643" s="23"/>
      <c r="N643" s="244"/>
      <c r="O643" s="245"/>
      <c r="P643" s="245"/>
      <c r="Q643" s="245"/>
      <c r="R643" s="245"/>
      <c r="S643" s="246"/>
    </row>
    <row r="644" spans="1:19" ht="14.25" thickBot="1" x14ac:dyDescent="0.3">
      <c r="A644" s="24"/>
      <c r="B644" s="25"/>
      <c r="C644" s="25"/>
      <c r="D644" s="26"/>
      <c r="E644" s="27"/>
      <c r="F644" s="26"/>
      <c r="G644" s="26"/>
      <c r="H644" s="26"/>
      <c r="I644" s="28">
        <f>SUM(I643)</f>
        <v>20</v>
      </c>
      <c r="J644" s="29"/>
      <c r="K644" s="29"/>
      <c r="L644" s="28"/>
      <c r="M644" s="31">
        <v>0</v>
      </c>
      <c r="N644" s="247"/>
      <c r="O644" s="248"/>
      <c r="P644" s="248"/>
      <c r="Q644" s="248"/>
      <c r="R644" s="248"/>
      <c r="S644" s="249"/>
    </row>
    <row r="645" spans="1:19" ht="13.5" thickBot="1" x14ac:dyDescent="0.25">
      <c r="F645" s="33"/>
    </row>
    <row r="646" spans="1:19" ht="13.5" customHeight="1" thickBot="1" x14ac:dyDescent="0.25">
      <c r="A646" s="34" t="s">
        <v>496</v>
      </c>
      <c r="B646" s="225" t="str">
        <f>PLANILHA!C111</f>
        <v>Tubo PVC rígido para esgoto no diâmetro de 75mm incluindo escavação e aterro com areia</v>
      </c>
      <c r="C646" s="226"/>
      <c r="D646" s="226"/>
      <c r="E646" s="226"/>
      <c r="F646" s="226"/>
      <c r="G646" s="226"/>
      <c r="H646" s="226"/>
      <c r="I646" s="226"/>
      <c r="J646" s="226"/>
      <c r="K646" s="226"/>
      <c r="L646" s="226"/>
      <c r="M646" s="226"/>
      <c r="N646" s="226"/>
      <c r="O646" s="227"/>
      <c r="P646" s="228" t="s">
        <v>347</v>
      </c>
      <c r="Q646" s="229"/>
      <c r="R646" s="35">
        <f>I650-M650</f>
        <v>20</v>
      </c>
      <c r="S646" s="36"/>
    </row>
    <row r="647" spans="1:19" ht="13.5" x14ac:dyDescent="0.2">
      <c r="A647" s="230"/>
      <c r="B647" s="231"/>
      <c r="C647" s="232"/>
      <c r="D647" s="10" t="s">
        <v>136</v>
      </c>
      <c r="E647" s="10" t="s">
        <v>137</v>
      </c>
      <c r="F647" s="10" t="s">
        <v>138</v>
      </c>
      <c r="G647" s="10" t="s">
        <v>139</v>
      </c>
      <c r="H647" s="11" t="s">
        <v>140</v>
      </c>
      <c r="I647" s="236" t="s">
        <v>141</v>
      </c>
      <c r="J647" s="238" t="s">
        <v>142</v>
      </c>
      <c r="K647" s="239"/>
      <c r="L647" s="240"/>
      <c r="M647" s="236" t="s">
        <v>141</v>
      </c>
      <c r="N647" s="241" t="s">
        <v>149</v>
      </c>
      <c r="O647" s="242"/>
      <c r="P647" s="242"/>
      <c r="Q647" s="242"/>
      <c r="R647" s="242"/>
      <c r="S647" s="243"/>
    </row>
    <row r="648" spans="1:19" ht="13.5" x14ac:dyDescent="0.2">
      <c r="A648" s="233"/>
      <c r="B648" s="234"/>
      <c r="C648" s="235"/>
      <c r="D648" s="12" t="s">
        <v>147</v>
      </c>
      <c r="E648" s="12" t="s">
        <v>144</v>
      </c>
      <c r="F648" s="12" t="s">
        <v>145</v>
      </c>
      <c r="G648" s="12" t="s">
        <v>146</v>
      </c>
      <c r="H648" s="13"/>
      <c r="I648" s="237"/>
      <c r="J648" s="13" t="s">
        <v>147</v>
      </c>
      <c r="K648" s="13" t="s">
        <v>148</v>
      </c>
      <c r="L648" s="13" t="s">
        <v>140</v>
      </c>
      <c r="M648" s="237"/>
      <c r="N648" s="244"/>
      <c r="O648" s="245"/>
      <c r="P648" s="245"/>
      <c r="Q648" s="245"/>
      <c r="R648" s="245"/>
      <c r="S648" s="246"/>
    </row>
    <row r="649" spans="1:19" ht="13.5" x14ac:dyDescent="0.25">
      <c r="A649" s="19"/>
      <c r="B649" s="250" t="s">
        <v>364</v>
      </c>
      <c r="C649" s="251"/>
      <c r="D649" s="20"/>
      <c r="E649" s="21"/>
      <c r="F649" s="20"/>
      <c r="G649" s="20"/>
      <c r="H649" s="22">
        <v>20</v>
      </c>
      <c r="I649" s="22">
        <f>H649</f>
        <v>20</v>
      </c>
      <c r="J649" s="22"/>
      <c r="K649" s="22"/>
      <c r="L649" s="22"/>
      <c r="M649" s="23"/>
      <c r="N649" s="244"/>
      <c r="O649" s="245"/>
      <c r="P649" s="245"/>
      <c r="Q649" s="245"/>
      <c r="R649" s="245"/>
      <c r="S649" s="246"/>
    </row>
    <row r="650" spans="1:19" ht="14.25" thickBot="1" x14ac:dyDescent="0.3">
      <c r="A650" s="24"/>
      <c r="B650" s="25"/>
      <c r="C650" s="25"/>
      <c r="D650" s="26"/>
      <c r="E650" s="27"/>
      <c r="F650" s="26"/>
      <c r="G650" s="26"/>
      <c r="H650" s="26"/>
      <c r="I650" s="28">
        <f>SUM(I649)</f>
        <v>20</v>
      </c>
      <c r="J650" s="29"/>
      <c r="K650" s="29"/>
      <c r="L650" s="28"/>
      <c r="M650" s="31">
        <v>0</v>
      </c>
      <c r="N650" s="247"/>
      <c r="O650" s="248"/>
      <c r="P650" s="248"/>
      <c r="Q650" s="248"/>
      <c r="R650" s="248"/>
      <c r="S650" s="249"/>
    </row>
    <row r="651" spans="1:19" ht="13.5" thickBot="1" x14ac:dyDescent="0.25">
      <c r="F651" s="33"/>
    </row>
    <row r="652" spans="1:19" ht="33.75" customHeight="1" thickBot="1" x14ac:dyDescent="0.25">
      <c r="A652" s="34" t="s">
        <v>497</v>
      </c>
      <c r="B652" s="225" t="str">
        <f>PLANILHA!C112</f>
        <v>Caixas de inspeção de alv. blocos concreto 9x19x39cm, dim, 60x60cm e Hmáx = 1m, com tampa de conc. esp. 5cm, lastro de conc. esp. 10cm, revest intern. c/ chapisco e reboco impermeabilizado, incl. escavação, reaterro e enchimento</v>
      </c>
      <c r="C652" s="226"/>
      <c r="D652" s="226"/>
      <c r="E652" s="226"/>
      <c r="F652" s="226"/>
      <c r="G652" s="226"/>
      <c r="H652" s="226"/>
      <c r="I652" s="226"/>
      <c r="J652" s="226"/>
      <c r="K652" s="226"/>
      <c r="L652" s="226"/>
      <c r="M652" s="226"/>
      <c r="N652" s="226"/>
      <c r="O652" s="227"/>
      <c r="P652" s="228" t="s">
        <v>16</v>
      </c>
      <c r="Q652" s="229"/>
      <c r="R652" s="35">
        <f>I656-M656</f>
        <v>2</v>
      </c>
      <c r="S652" s="36"/>
    </row>
    <row r="653" spans="1:19" ht="13.5" x14ac:dyDescent="0.2">
      <c r="A653" s="230"/>
      <c r="B653" s="231"/>
      <c r="C653" s="232"/>
      <c r="D653" s="10" t="s">
        <v>136</v>
      </c>
      <c r="E653" s="10" t="s">
        <v>137</v>
      </c>
      <c r="F653" s="10" t="s">
        <v>138</v>
      </c>
      <c r="G653" s="10" t="s">
        <v>139</v>
      </c>
      <c r="H653" s="11" t="s">
        <v>140</v>
      </c>
      <c r="I653" s="236" t="s">
        <v>141</v>
      </c>
      <c r="J653" s="238" t="s">
        <v>142</v>
      </c>
      <c r="K653" s="239"/>
      <c r="L653" s="240"/>
      <c r="M653" s="236" t="s">
        <v>141</v>
      </c>
      <c r="N653" s="241" t="s">
        <v>149</v>
      </c>
      <c r="O653" s="242"/>
      <c r="P653" s="242"/>
      <c r="Q653" s="242"/>
      <c r="R653" s="242"/>
      <c r="S653" s="243"/>
    </row>
    <row r="654" spans="1:19" ht="13.5" x14ac:dyDescent="0.2">
      <c r="A654" s="233"/>
      <c r="B654" s="234"/>
      <c r="C654" s="235"/>
      <c r="D654" s="12" t="s">
        <v>147</v>
      </c>
      <c r="E654" s="12" t="s">
        <v>144</v>
      </c>
      <c r="F654" s="12" t="s">
        <v>145</v>
      </c>
      <c r="G654" s="12" t="s">
        <v>146</v>
      </c>
      <c r="H654" s="13"/>
      <c r="I654" s="237"/>
      <c r="J654" s="13" t="s">
        <v>147</v>
      </c>
      <c r="K654" s="13" t="s">
        <v>148</v>
      </c>
      <c r="L654" s="13" t="s">
        <v>140</v>
      </c>
      <c r="M654" s="237"/>
      <c r="N654" s="244"/>
      <c r="O654" s="245"/>
      <c r="P654" s="245"/>
      <c r="Q654" s="245"/>
      <c r="R654" s="245"/>
      <c r="S654" s="246"/>
    </row>
    <row r="655" spans="1:19" ht="13.5" x14ac:dyDescent="0.25">
      <c r="A655" s="19"/>
      <c r="B655" s="250"/>
      <c r="C655" s="251"/>
      <c r="D655" s="20"/>
      <c r="E655" s="21"/>
      <c r="F655" s="20"/>
      <c r="G655" s="20"/>
      <c r="H655" s="22">
        <v>2</v>
      </c>
      <c r="I655" s="22">
        <f>H655</f>
        <v>2</v>
      </c>
      <c r="J655" s="22"/>
      <c r="K655" s="22"/>
      <c r="L655" s="22"/>
      <c r="M655" s="23"/>
      <c r="N655" s="244"/>
      <c r="O655" s="245"/>
      <c r="P655" s="245"/>
      <c r="Q655" s="245"/>
      <c r="R655" s="245"/>
      <c r="S655" s="246"/>
    </row>
    <row r="656" spans="1:19" ht="14.25" thickBot="1" x14ac:dyDescent="0.3">
      <c r="A656" s="24"/>
      <c r="B656" s="25"/>
      <c r="C656" s="25"/>
      <c r="D656" s="26"/>
      <c r="E656" s="27"/>
      <c r="F656" s="26"/>
      <c r="G656" s="26"/>
      <c r="H656" s="26"/>
      <c r="I656" s="28">
        <f>SUM(I655)</f>
        <v>2</v>
      </c>
      <c r="J656" s="29"/>
      <c r="K656" s="29"/>
      <c r="L656" s="28"/>
      <c r="M656" s="31">
        <v>0</v>
      </c>
      <c r="N656" s="247"/>
      <c r="O656" s="248"/>
      <c r="P656" s="248"/>
      <c r="Q656" s="248"/>
      <c r="R656" s="248"/>
      <c r="S656" s="249"/>
    </row>
    <row r="657" spans="1:19" ht="13.5" thickBot="1" x14ac:dyDescent="0.25">
      <c r="F657" s="33"/>
    </row>
    <row r="658" spans="1:19" ht="13.5" customHeight="1" thickBot="1" x14ac:dyDescent="0.25">
      <c r="A658" s="34" t="s">
        <v>498</v>
      </c>
      <c r="B658" s="225" t="str">
        <f>PLANILHA!C113</f>
        <v>Tubo de PVC rígido soldável marrom, diâm. 25mm (3/4"), inclusive conexões</v>
      </c>
      <c r="C658" s="226"/>
      <c r="D658" s="226"/>
      <c r="E658" s="226"/>
      <c r="F658" s="226"/>
      <c r="G658" s="226"/>
      <c r="H658" s="226"/>
      <c r="I658" s="226"/>
      <c r="J658" s="226"/>
      <c r="K658" s="226"/>
      <c r="L658" s="226"/>
      <c r="M658" s="226"/>
      <c r="N658" s="226"/>
      <c r="O658" s="227"/>
      <c r="P658" s="228" t="s">
        <v>347</v>
      </c>
      <c r="Q658" s="229"/>
      <c r="R658" s="35">
        <f>I662-M662</f>
        <v>40</v>
      </c>
      <c r="S658" s="36"/>
    </row>
    <row r="659" spans="1:19" ht="13.5" x14ac:dyDescent="0.2">
      <c r="A659" s="230"/>
      <c r="B659" s="231"/>
      <c r="C659" s="232"/>
      <c r="D659" s="10" t="s">
        <v>136</v>
      </c>
      <c r="E659" s="10" t="s">
        <v>137</v>
      </c>
      <c r="F659" s="10" t="s">
        <v>138</v>
      </c>
      <c r="G659" s="10" t="s">
        <v>139</v>
      </c>
      <c r="H659" s="11" t="s">
        <v>140</v>
      </c>
      <c r="I659" s="236" t="s">
        <v>141</v>
      </c>
      <c r="J659" s="238" t="s">
        <v>142</v>
      </c>
      <c r="K659" s="239"/>
      <c r="L659" s="240"/>
      <c r="M659" s="236" t="s">
        <v>141</v>
      </c>
      <c r="N659" s="241" t="s">
        <v>149</v>
      </c>
      <c r="O659" s="242"/>
      <c r="P659" s="242"/>
      <c r="Q659" s="242"/>
      <c r="R659" s="242"/>
      <c r="S659" s="243"/>
    </row>
    <row r="660" spans="1:19" ht="13.5" x14ac:dyDescent="0.2">
      <c r="A660" s="233"/>
      <c r="B660" s="234"/>
      <c r="C660" s="235"/>
      <c r="D660" s="12" t="s">
        <v>147</v>
      </c>
      <c r="E660" s="12" t="s">
        <v>144</v>
      </c>
      <c r="F660" s="12" t="s">
        <v>145</v>
      </c>
      <c r="G660" s="12" t="s">
        <v>146</v>
      </c>
      <c r="H660" s="13"/>
      <c r="I660" s="237"/>
      <c r="J660" s="13" t="s">
        <v>147</v>
      </c>
      <c r="K660" s="13" t="s">
        <v>148</v>
      </c>
      <c r="L660" s="13" t="s">
        <v>140</v>
      </c>
      <c r="M660" s="237"/>
      <c r="N660" s="244"/>
      <c r="O660" s="245"/>
      <c r="P660" s="245"/>
      <c r="Q660" s="245"/>
      <c r="R660" s="245"/>
      <c r="S660" s="246"/>
    </row>
    <row r="661" spans="1:19" ht="13.5" x14ac:dyDescent="0.25">
      <c r="A661" s="19"/>
      <c r="B661" s="250" t="s">
        <v>365</v>
      </c>
      <c r="C661" s="251"/>
      <c r="D661" s="20"/>
      <c r="E661" s="21"/>
      <c r="F661" s="20"/>
      <c r="G661" s="20"/>
      <c r="H661" s="22">
        <v>40</v>
      </c>
      <c r="I661" s="22">
        <f>H661</f>
        <v>40</v>
      </c>
      <c r="J661" s="22"/>
      <c r="K661" s="22"/>
      <c r="L661" s="22"/>
      <c r="M661" s="23"/>
      <c r="N661" s="244"/>
      <c r="O661" s="245"/>
      <c r="P661" s="245"/>
      <c r="Q661" s="245"/>
      <c r="R661" s="245"/>
      <c r="S661" s="246"/>
    </row>
    <row r="662" spans="1:19" ht="14.25" thickBot="1" x14ac:dyDescent="0.3">
      <c r="A662" s="24"/>
      <c r="B662" s="25"/>
      <c r="C662" s="25"/>
      <c r="D662" s="26"/>
      <c r="E662" s="27"/>
      <c r="F662" s="26"/>
      <c r="G662" s="26"/>
      <c r="H662" s="26"/>
      <c r="I662" s="28">
        <f>SUM(I661)</f>
        <v>40</v>
      </c>
      <c r="J662" s="29"/>
      <c r="K662" s="29"/>
      <c r="L662" s="28"/>
      <c r="M662" s="31">
        <v>0</v>
      </c>
      <c r="N662" s="247"/>
      <c r="O662" s="248"/>
      <c r="P662" s="248"/>
      <c r="Q662" s="248"/>
      <c r="R662" s="248"/>
      <c r="S662" s="249"/>
    </row>
    <row r="663" spans="1:19" ht="13.5" thickBot="1" x14ac:dyDescent="0.25">
      <c r="F663" s="33"/>
    </row>
    <row r="664" spans="1:19" ht="13.5" customHeight="1" thickBot="1" x14ac:dyDescent="0.25">
      <c r="A664" s="34" t="s">
        <v>499</v>
      </c>
      <c r="B664" s="225" t="str">
        <f>PLANILHA!C114</f>
        <v>Tubo de PVC rígido soldável marrom, diâm. 32mm (1"), inclusive conexões</v>
      </c>
      <c r="C664" s="226"/>
      <c r="D664" s="226"/>
      <c r="E664" s="226"/>
      <c r="F664" s="226"/>
      <c r="G664" s="226"/>
      <c r="H664" s="226"/>
      <c r="I664" s="226"/>
      <c r="J664" s="226"/>
      <c r="K664" s="226"/>
      <c r="L664" s="226"/>
      <c r="M664" s="226"/>
      <c r="N664" s="226"/>
      <c r="O664" s="227"/>
      <c r="P664" s="228" t="s">
        <v>347</v>
      </c>
      <c r="Q664" s="229"/>
      <c r="R664" s="35">
        <f>I668-M668</f>
        <v>6</v>
      </c>
      <c r="S664" s="36"/>
    </row>
    <row r="665" spans="1:19" ht="13.5" x14ac:dyDescent="0.2">
      <c r="A665" s="230"/>
      <c r="B665" s="231"/>
      <c r="C665" s="232"/>
      <c r="D665" s="10" t="s">
        <v>136</v>
      </c>
      <c r="E665" s="10" t="s">
        <v>137</v>
      </c>
      <c r="F665" s="10" t="s">
        <v>138</v>
      </c>
      <c r="G665" s="10" t="s">
        <v>139</v>
      </c>
      <c r="H665" s="11" t="s">
        <v>140</v>
      </c>
      <c r="I665" s="236" t="s">
        <v>141</v>
      </c>
      <c r="J665" s="238" t="s">
        <v>142</v>
      </c>
      <c r="K665" s="239"/>
      <c r="L665" s="240"/>
      <c r="M665" s="236" t="s">
        <v>141</v>
      </c>
      <c r="N665" s="241" t="s">
        <v>149</v>
      </c>
      <c r="O665" s="242"/>
      <c r="P665" s="242"/>
      <c r="Q665" s="242"/>
      <c r="R665" s="242"/>
      <c r="S665" s="243"/>
    </row>
    <row r="666" spans="1:19" ht="13.5" x14ac:dyDescent="0.2">
      <c r="A666" s="233"/>
      <c r="B666" s="234"/>
      <c r="C666" s="235"/>
      <c r="D666" s="12" t="s">
        <v>147</v>
      </c>
      <c r="E666" s="12" t="s">
        <v>144</v>
      </c>
      <c r="F666" s="12" t="s">
        <v>145</v>
      </c>
      <c r="G666" s="12" t="s">
        <v>146</v>
      </c>
      <c r="H666" s="13"/>
      <c r="I666" s="237"/>
      <c r="J666" s="13" t="s">
        <v>147</v>
      </c>
      <c r="K666" s="13" t="s">
        <v>148</v>
      </c>
      <c r="L666" s="13" t="s">
        <v>140</v>
      </c>
      <c r="M666" s="237"/>
      <c r="N666" s="244"/>
      <c r="O666" s="245"/>
      <c r="P666" s="245"/>
      <c r="Q666" s="245"/>
      <c r="R666" s="245"/>
      <c r="S666" s="246"/>
    </row>
    <row r="667" spans="1:19" ht="13.5" x14ac:dyDescent="0.25">
      <c r="A667" s="19"/>
      <c r="B667" s="250" t="s">
        <v>366</v>
      </c>
      <c r="C667" s="251"/>
      <c r="D667" s="20"/>
      <c r="E667" s="21"/>
      <c r="F667" s="20"/>
      <c r="G667" s="20"/>
      <c r="H667" s="22">
        <v>6</v>
      </c>
      <c r="I667" s="22">
        <f>H667</f>
        <v>6</v>
      </c>
      <c r="J667" s="22"/>
      <c r="K667" s="22"/>
      <c r="L667" s="22"/>
      <c r="M667" s="23"/>
      <c r="N667" s="244"/>
      <c r="O667" s="245"/>
      <c r="P667" s="245"/>
      <c r="Q667" s="245"/>
      <c r="R667" s="245"/>
      <c r="S667" s="246"/>
    </row>
    <row r="668" spans="1:19" ht="14.25" thickBot="1" x14ac:dyDescent="0.3">
      <c r="A668" s="24"/>
      <c r="B668" s="25"/>
      <c r="C668" s="25"/>
      <c r="D668" s="26"/>
      <c r="E668" s="27"/>
      <c r="F668" s="26"/>
      <c r="G668" s="26"/>
      <c r="H668" s="26"/>
      <c r="I668" s="28">
        <f>SUM(I667)</f>
        <v>6</v>
      </c>
      <c r="J668" s="29"/>
      <c r="K668" s="29"/>
      <c r="L668" s="28"/>
      <c r="M668" s="31">
        <v>0</v>
      </c>
      <c r="N668" s="247"/>
      <c r="O668" s="248"/>
      <c r="P668" s="248"/>
      <c r="Q668" s="248"/>
      <c r="R668" s="248"/>
      <c r="S668" s="249"/>
    </row>
    <row r="669" spans="1:19" ht="14.25" thickBot="1" x14ac:dyDescent="0.3">
      <c r="B669" s="38"/>
      <c r="C669" s="38"/>
      <c r="D669" s="39"/>
      <c r="E669" s="40"/>
      <c r="F669" s="39"/>
      <c r="G669" s="39"/>
      <c r="H669" s="39"/>
      <c r="I669" s="39"/>
      <c r="J669" s="39"/>
      <c r="K669" s="39"/>
      <c r="L669" s="39"/>
      <c r="M669" s="41"/>
      <c r="N669" s="42"/>
      <c r="O669" s="42"/>
      <c r="P669" s="42"/>
      <c r="Q669" s="42"/>
      <c r="R669" s="42"/>
      <c r="S669" s="42"/>
    </row>
    <row r="670" spans="1:19" ht="13.5" customHeight="1" thickBot="1" x14ac:dyDescent="0.25">
      <c r="A670" s="34" t="s">
        <v>500</v>
      </c>
      <c r="B670" s="225" t="str">
        <f>PLANILHA!C115</f>
        <v>Tubo de PVC rígido soldável marrom, diâm. 50mm (11/2"), inclusive conexões</v>
      </c>
      <c r="C670" s="226"/>
      <c r="D670" s="226"/>
      <c r="E670" s="226"/>
      <c r="F670" s="226"/>
      <c r="G670" s="226"/>
      <c r="H670" s="226"/>
      <c r="I670" s="226"/>
      <c r="J670" s="226"/>
      <c r="K670" s="226"/>
      <c r="L670" s="226"/>
      <c r="M670" s="226"/>
      <c r="N670" s="226"/>
      <c r="O670" s="227"/>
      <c r="P670" s="228" t="s">
        <v>347</v>
      </c>
      <c r="Q670" s="229"/>
      <c r="R670" s="35">
        <f>I674-M674</f>
        <v>3</v>
      </c>
      <c r="S670" s="36"/>
    </row>
    <row r="671" spans="1:19" ht="13.5" x14ac:dyDescent="0.2">
      <c r="A671" s="230"/>
      <c r="B671" s="231"/>
      <c r="C671" s="232"/>
      <c r="D671" s="10" t="s">
        <v>136</v>
      </c>
      <c r="E671" s="10" t="s">
        <v>137</v>
      </c>
      <c r="F671" s="10" t="s">
        <v>138</v>
      </c>
      <c r="G671" s="10" t="s">
        <v>139</v>
      </c>
      <c r="H671" s="11" t="s">
        <v>140</v>
      </c>
      <c r="I671" s="236" t="s">
        <v>141</v>
      </c>
      <c r="J671" s="238" t="s">
        <v>142</v>
      </c>
      <c r="K671" s="239"/>
      <c r="L671" s="240"/>
      <c r="M671" s="236" t="s">
        <v>141</v>
      </c>
      <c r="N671" s="241" t="s">
        <v>149</v>
      </c>
      <c r="O671" s="242"/>
      <c r="P671" s="242"/>
      <c r="Q671" s="242"/>
      <c r="R671" s="242"/>
      <c r="S671" s="243"/>
    </row>
    <row r="672" spans="1:19" ht="13.5" x14ac:dyDescent="0.2">
      <c r="A672" s="233"/>
      <c r="B672" s="234"/>
      <c r="C672" s="235"/>
      <c r="D672" s="12" t="s">
        <v>147</v>
      </c>
      <c r="E672" s="12" t="s">
        <v>144</v>
      </c>
      <c r="F672" s="12" t="s">
        <v>145</v>
      </c>
      <c r="G672" s="12" t="s">
        <v>146</v>
      </c>
      <c r="H672" s="13"/>
      <c r="I672" s="237"/>
      <c r="J672" s="13" t="s">
        <v>147</v>
      </c>
      <c r="K672" s="13" t="s">
        <v>148</v>
      </c>
      <c r="L672" s="13" t="s">
        <v>140</v>
      </c>
      <c r="M672" s="237"/>
      <c r="N672" s="244"/>
      <c r="O672" s="245"/>
      <c r="P672" s="245"/>
      <c r="Q672" s="245"/>
      <c r="R672" s="245"/>
      <c r="S672" s="246"/>
    </row>
    <row r="673" spans="1:19" ht="13.5" x14ac:dyDescent="0.25">
      <c r="A673" s="19"/>
      <c r="B673" s="250" t="s">
        <v>367</v>
      </c>
      <c r="C673" s="251"/>
      <c r="D673" s="20"/>
      <c r="E673" s="21"/>
      <c r="F673" s="20"/>
      <c r="G673" s="20"/>
      <c r="H673" s="22">
        <v>3</v>
      </c>
      <c r="I673" s="22">
        <f>H673</f>
        <v>3</v>
      </c>
      <c r="J673" s="22"/>
      <c r="K673" s="22"/>
      <c r="L673" s="22"/>
      <c r="M673" s="23"/>
      <c r="N673" s="244"/>
      <c r="O673" s="245"/>
      <c r="P673" s="245"/>
      <c r="Q673" s="245"/>
      <c r="R673" s="245"/>
      <c r="S673" s="246"/>
    </row>
    <row r="674" spans="1:19" ht="14.25" thickBot="1" x14ac:dyDescent="0.3">
      <c r="A674" s="24"/>
      <c r="B674" s="25"/>
      <c r="C674" s="25"/>
      <c r="D674" s="26"/>
      <c r="E674" s="27"/>
      <c r="F674" s="26"/>
      <c r="G674" s="26"/>
      <c r="H674" s="26"/>
      <c r="I674" s="28">
        <f>SUM(I673)</f>
        <v>3</v>
      </c>
      <c r="J674" s="29"/>
      <c r="K674" s="29"/>
      <c r="L674" s="28"/>
      <c r="M674" s="31">
        <v>0</v>
      </c>
      <c r="N674" s="247"/>
      <c r="O674" s="248"/>
      <c r="P674" s="248"/>
      <c r="Q674" s="248"/>
      <c r="R674" s="248"/>
      <c r="S674" s="249"/>
    </row>
    <row r="675" spans="1:19" ht="14.25" thickBot="1" x14ac:dyDescent="0.3">
      <c r="B675" s="38"/>
      <c r="C675" s="38"/>
      <c r="D675" s="39"/>
      <c r="E675" s="40"/>
      <c r="F675" s="39"/>
      <c r="G675" s="39"/>
      <c r="H675" s="39"/>
      <c r="I675" s="39"/>
      <c r="J675" s="39"/>
      <c r="K675" s="39"/>
      <c r="L675" s="39"/>
      <c r="M675" s="41"/>
      <c r="N675" s="42"/>
      <c r="O675" s="42"/>
      <c r="P675" s="42"/>
      <c r="Q675" s="42"/>
      <c r="R675" s="42"/>
      <c r="S675" s="42"/>
    </row>
    <row r="676" spans="1:19" ht="13.5" customHeight="1" thickBot="1" x14ac:dyDescent="0.25">
      <c r="A676" s="34" t="s">
        <v>501</v>
      </c>
      <c r="B676" s="225" t="str">
        <f>PLANILHA!C116</f>
        <v>Adaptador de PVC soldável com flanges livres para caixa d'água, diâmetro 25mm (3/4")</v>
      </c>
      <c r="C676" s="226"/>
      <c r="D676" s="226"/>
      <c r="E676" s="226"/>
      <c r="F676" s="226"/>
      <c r="G676" s="226"/>
      <c r="H676" s="226"/>
      <c r="I676" s="226"/>
      <c r="J676" s="226"/>
      <c r="K676" s="226"/>
      <c r="L676" s="226"/>
      <c r="M676" s="226"/>
      <c r="N676" s="226"/>
      <c r="O676" s="227"/>
      <c r="P676" s="228" t="s">
        <v>16</v>
      </c>
      <c r="Q676" s="229"/>
      <c r="R676" s="35">
        <f>I680-M680</f>
        <v>4</v>
      </c>
      <c r="S676" s="36"/>
    </row>
    <row r="677" spans="1:19" ht="13.5" x14ac:dyDescent="0.2">
      <c r="A677" s="230"/>
      <c r="B677" s="231"/>
      <c r="C677" s="232"/>
      <c r="D677" s="10" t="s">
        <v>136</v>
      </c>
      <c r="E677" s="10" t="s">
        <v>137</v>
      </c>
      <c r="F677" s="10" t="s">
        <v>138</v>
      </c>
      <c r="G677" s="10" t="s">
        <v>139</v>
      </c>
      <c r="H677" s="11" t="s">
        <v>140</v>
      </c>
      <c r="I677" s="236" t="s">
        <v>141</v>
      </c>
      <c r="J677" s="238" t="s">
        <v>142</v>
      </c>
      <c r="K677" s="239"/>
      <c r="L677" s="240"/>
      <c r="M677" s="236" t="s">
        <v>141</v>
      </c>
      <c r="N677" s="241" t="s">
        <v>149</v>
      </c>
      <c r="O677" s="242"/>
      <c r="P677" s="242"/>
      <c r="Q677" s="242"/>
      <c r="R677" s="242"/>
      <c r="S677" s="243"/>
    </row>
    <row r="678" spans="1:19" ht="13.5" x14ac:dyDescent="0.2">
      <c r="A678" s="233"/>
      <c r="B678" s="234"/>
      <c r="C678" s="235"/>
      <c r="D678" s="12" t="s">
        <v>147</v>
      </c>
      <c r="E678" s="12" t="s">
        <v>144</v>
      </c>
      <c r="F678" s="12" t="s">
        <v>145</v>
      </c>
      <c r="G678" s="12" t="s">
        <v>146</v>
      </c>
      <c r="H678" s="13"/>
      <c r="I678" s="237"/>
      <c r="J678" s="13" t="s">
        <v>147</v>
      </c>
      <c r="K678" s="13" t="s">
        <v>148</v>
      </c>
      <c r="L678" s="13" t="s">
        <v>140</v>
      </c>
      <c r="M678" s="237"/>
      <c r="N678" s="244"/>
      <c r="O678" s="245"/>
      <c r="P678" s="245"/>
      <c r="Q678" s="245"/>
      <c r="R678" s="245"/>
      <c r="S678" s="246"/>
    </row>
    <row r="679" spans="1:19" ht="13.5" x14ac:dyDescent="0.25">
      <c r="A679" s="19"/>
      <c r="B679" s="250" t="s">
        <v>370</v>
      </c>
      <c r="C679" s="251"/>
      <c r="D679" s="20"/>
      <c r="E679" s="21"/>
      <c r="F679" s="20"/>
      <c r="G679" s="20"/>
      <c r="H679" s="22">
        <v>4</v>
      </c>
      <c r="I679" s="22">
        <f>H679</f>
        <v>4</v>
      </c>
      <c r="J679" s="22"/>
      <c r="K679" s="22"/>
      <c r="L679" s="22"/>
      <c r="M679" s="23"/>
      <c r="N679" s="244"/>
      <c r="O679" s="245"/>
      <c r="P679" s="245"/>
      <c r="Q679" s="245"/>
      <c r="R679" s="245"/>
      <c r="S679" s="246"/>
    </row>
    <row r="680" spans="1:19" ht="14.25" thickBot="1" x14ac:dyDescent="0.3">
      <c r="A680" s="24"/>
      <c r="B680" s="25"/>
      <c r="C680" s="25"/>
      <c r="D680" s="26"/>
      <c r="E680" s="27"/>
      <c r="F680" s="26"/>
      <c r="G680" s="26"/>
      <c r="H680" s="26"/>
      <c r="I680" s="28">
        <f>SUM(I679)</f>
        <v>4</v>
      </c>
      <c r="J680" s="29"/>
      <c r="K680" s="29"/>
      <c r="L680" s="28"/>
      <c r="M680" s="31">
        <v>0</v>
      </c>
      <c r="N680" s="247"/>
      <c r="O680" s="248"/>
      <c r="P680" s="248"/>
      <c r="Q680" s="248"/>
      <c r="R680" s="248"/>
      <c r="S680" s="249"/>
    </row>
    <row r="681" spans="1:19" ht="14.25" thickBot="1" x14ac:dyDescent="0.3">
      <c r="B681" s="38"/>
      <c r="C681" s="38"/>
      <c r="D681" s="39"/>
      <c r="E681" s="40"/>
      <c r="F681" s="39"/>
      <c r="G681" s="39"/>
      <c r="H681" s="39"/>
      <c r="I681" s="39"/>
      <c r="J681" s="39"/>
      <c r="K681" s="39"/>
      <c r="L681" s="39"/>
      <c r="M681" s="41"/>
      <c r="N681" s="42"/>
      <c r="O681" s="42"/>
      <c r="P681" s="42"/>
      <c r="Q681" s="42"/>
      <c r="R681" s="42"/>
      <c r="S681" s="42"/>
    </row>
    <row r="682" spans="1:19" ht="13.5" customHeight="1" thickBot="1" x14ac:dyDescent="0.25">
      <c r="A682" s="34" t="s">
        <v>502</v>
      </c>
      <c r="B682" s="225" t="str">
        <f>PLANILHA!C117</f>
        <v>Adaptador de PVC soldável com flanges livres para caixa d'água, diâmetro 40mm (1 1/4")</v>
      </c>
      <c r="C682" s="226"/>
      <c r="D682" s="226"/>
      <c r="E682" s="226"/>
      <c r="F682" s="226"/>
      <c r="G682" s="226"/>
      <c r="H682" s="226"/>
      <c r="I682" s="226"/>
      <c r="J682" s="226"/>
      <c r="K682" s="226"/>
      <c r="L682" s="226"/>
      <c r="M682" s="226"/>
      <c r="N682" s="226"/>
      <c r="O682" s="227"/>
      <c r="P682" s="228" t="s">
        <v>16</v>
      </c>
      <c r="Q682" s="229"/>
      <c r="R682" s="35">
        <f>I686-M686</f>
        <v>2</v>
      </c>
      <c r="S682" s="36"/>
    </row>
    <row r="683" spans="1:19" ht="13.5" x14ac:dyDescent="0.2">
      <c r="A683" s="230"/>
      <c r="B683" s="231"/>
      <c r="C683" s="232"/>
      <c r="D683" s="10" t="s">
        <v>136</v>
      </c>
      <c r="E683" s="10" t="s">
        <v>137</v>
      </c>
      <c r="F683" s="10" t="s">
        <v>138</v>
      </c>
      <c r="G683" s="10" t="s">
        <v>139</v>
      </c>
      <c r="H683" s="11" t="s">
        <v>140</v>
      </c>
      <c r="I683" s="236" t="s">
        <v>141</v>
      </c>
      <c r="J683" s="238" t="s">
        <v>142</v>
      </c>
      <c r="K683" s="239"/>
      <c r="L683" s="240"/>
      <c r="M683" s="236" t="s">
        <v>141</v>
      </c>
      <c r="N683" s="241" t="s">
        <v>149</v>
      </c>
      <c r="O683" s="242"/>
      <c r="P683" s="242"/>
      <c r="Q683" s="242"/>
      <c r="R683" s="242"/>
      <c r="S683" s="243"/>
    </row>
    <row r="684" spans="1:19" ht="13.5" x14ac:dyDescent="0.2">
      <c r="A684" s="233"/>
      <c r="B684" s="234"/>
      <c r="C684" s="235"/>
      <c r="D684" s="12" t="s">
        <v>147</v>
      </c>
      <c r="E684" s="12" t="s">
        <v>144</v>
      </c>
      <c r="F684" s="12" t="s">
        <v>145</v>
      </c>
      <c r="G684" s="12" t="s">
        <v>146</v>
      </c>
      <c r="H684" s="13"/>
      <c r="I684" s="237"/>
      <c r="J684" s="13" t="s">
        <v>147</v>
      </c>
      <c r="K684" s="13" t="s">
        <v>148</v>
      </c>
      <c r="L684" s="13" t="s">
        <v>140</v>
      </c>
      <c r="M684" s="237"/>
      <c r="N684" s="244"/>
      <c r="O684" s="245"/>
      <c r="P684" s="245"/>
      <c r="Q684" s="245"/>
      <c r="R684" s="245"/>
      <c r="S684" s="246"/>
    </row>
    <row r="685" spans="1:19" ht="13.5" x14ac:dyDescent="0.25">
      <c r="A685" s="19"/>
      <c r="B685" s="250" t="s">
        <v>371</v>
      </c>
      <c r="C685" s="251"/>
      <c r="D685" s="20"/>
      <c r="E685" s="21"/>
      <c r="F685" s="20"/>
      <c r="G685" s="20"/>
      <c r="H685" s="22">
        <v>2</v>
      </c>
      <c r="I685" s="22">
        <f>H685</f>
        <v>2</v>
      </c>
      <c r="J685" s="22"/>
      <c r="K685" s="22"/>
      <c r="L685" s="22"/>
      <c r="M685" s="23"/>
      <c r="N685" s="244"/>
      <c r="O685" s="245"/>
      <c r="P685" s="245"/>
      <c r="Q685" s="245"/>
      <c r="R685" s="245"/>
      <c r="S685" s="246"/>
    </row>
    <row r="686" spans="1:19" ht="14.25" thickBot="1" x14ac:dyDescent="0.3">
      <c r="A686" s="24"/>
      <c r="B686" s="25"/>
      <c r="C686" s="25"/>
      <c r="D686" s="26"/>
      <c r="E686" s="27"/>
      <c r="F686" s="26"/>
      <c r="G686" s="26"/>
      <c r="H686" s="26"/>
      <c r="I686" s="28">
        <f>SUM(I685)</f>
        <v>2</v>
      </c>
      <c r="J686" s="29"/>
      <c r="K686" s="29"/>
      <c r="L686" s="28"/>
      <c r="M686" s="31">
        <v>0</v>
      </c>
      <c r="N686" s="247"/>
      <c r="O686" s="248"/>
      <c r="P686" s="248"/>
      <c r="Q686" s="248"/>
      <c r="R686" s="248"/>
      <c r="S686" s="249"/>
    </row>
    <row r="687" spans="1:19" ht="14.25" thickBot="1" x14ac:dyDescent="0.3">
      <c r="B687" s="38"/>
      <c r="C687" s="38"/>
      <c r="D687" s="39"/>
      <c r="E687" s="40"/>
      <c r="F687" s="39"/>
      <c r="G687" s="39"/>
      <c r="H687" s="39"/>
      <c r="I687" s="39"/>
      <c r="J687" s="39"/>
      <c r="K687" s="39"/>
      <c r="L687" s="39"/>
      <c r="M687" s="41"/>
      <c r="N687" s="42"/>
      <c r="O687" s="42"/>
      <c r="P687" s="42"/>
      <c r="Q687" s="42"/>
      <c r="R687" s="42"/>
      <c r="S687" s="42"/>
    </row>
    <row r="688" spans="1:19" s="78" customFormat="1" ht="13.5" customHeight="1" thickBot="1" x14ac:dyDescent="0.25">
      <c r="A688" s="34" t="s">
        <v>503</v>
      </c>
      <c r="B688" s="310" t="str">
        <f>PLANILHA!C118</f>
        <v>Adaptador de PVC soldável com flanges livres para caixa d'água, diâmetro 50mm (1 1/2")</v>
      </c>
      <c r="C688" s="311"/>
      <c r="D688" s="311"/>
      <c r="E688" s="311"/>
      <c r="F688" s="311"/>
      <c r="G688" s="311"/>
      <c r="H688" s="311"/>
      <c r="I688" s="311"/>
      <c r="J688" s="311"/>
      <c r="K688" s="311"/>
      <c r="L688" s="311"/>
      <c r="M688" s="311"/>
      <c r="N688" s="311"/>
      <c r="O688" s="312"/>
      <c r="P688" s="313" t="s">
        <v>16</v>
      </c>
      <c r="Q688" s="314"/>
      <c r="R688" s="76">
        <f>I692-M692</f>
        <v>1</v>
      </c>
      <c r="S688" s="77"/>
    </row>
    <row r="689" spans="1:19" ht="13.5" x14ac:dyDescent="0.2">
      <c r="A689" s="230"/>
      <c r="B689" s="231"/>
      <c r="C689" s="232"/>
      <c r="D689" s="10" t="s">
        <v>136</v>
      </c>
      <c r="E689" s="10" t="s">
        <v>137</v>
      </c>
      <c r="F689" s="10" t="s">
        <v>138</v>
      </c>
      <c r="G689" s="10" t="s">
        <v>139</v>
      </c>
      <c r="H689" s="11" t="s">
        <v>140</v>
      </c>
      <c r="I689" s="236" t="s">
        <v>141</v>
      </c>
      <c r="J689" s="238" t="s">
        <v>142</v>
      </c>
      <c r="K689" s="239"/>
      <c r="L689" s="240"/>
      <c r="M689" s="236" t="s">
        <v>141</v>
      </c>
      <c r="N689" s="241" t="s">
        <v>149</v>
      </c>
      <c r="O689" s="242"/>
      <c r="P689" s="242"/>
      <c r="Q689" s="242"/>
      <c r="R689" s="242"/>
      <c r="S689" s="243"/>
    </row>
    <row r="690" spans="1:19" ht="13.5" x14ac:dyDescent="0.2">
      <c r="A690" s="233"/>
      <c r="B690" s="234"/>
      <c r="C690" s="235"/>
      <c r="D690" s="12" t="s">
        <v>147</v>
      </c>
      <c r="E690" s="12" t="s">
        <v>144</v>
      </c>
      <c r="F690" s="12" t="s">
        <v>145</v>
      </c>
      <c r="G690" s="12" t="s">
        <v>146</v>
      </c>
      <c r="H690" s="13"/>
      <c r="I690" s="237"/>
      <c r="J690" s="13" t="s">
        <v>147</v>
      </c>
      <c r="K690" s="13" t="s">
        <v>148</v>
      </c>
      <c r="L690" s="13" t="s">
        <v>140</v>
      </c>
      <c r="M690" s="237"/>
      <c r="N690" s="244"/>
      <c r="O690" s="245"/>
      <c r="P690" s="245"/>
      <c r="Q690" s="245"/>
      <c r="R690" s="245"/>
      <c r="S690" s="246"/>
    </row>
    <row r="691" spans="1:19" ht="13.5" x14ac:dyDescent="0.25">
      <c r="A691" s="19"/>
      <c r="B691" s="250" t="s">
        <v>367</v>
      </c>
      <c r="C691" s="251"/>
      <c r="D691" s="20"/>
      <c r="E691" s="21"/>
      <c r="F691" s="20"/>
      <c r="G691" s="20"/>
      <c r="H691" s="22">
        <v>1</v>
      </c>
      <c r="I691" s="22">
        <f>H691</f>
        <v>1</v>
      </c>
      <c r="J691" s="22"/>
      <c r="K691" s="22"/>
      <c r="L691" s="22"/>
      <c r="M691" s="23"/>
      <c r="N691" s="244"/>
      <c r="O691" s="245"/>
      <c r="P691" s="245"/>
      <c r="Q691" s="245"/>
      <c r="R691" s="245"/>
      <c r="S691" s="246"/>
    </row>
    <row r="692" spans="1:19" ht="14.25" thickBot="1" x14ac:dyDescent="0.3">
      <c r="A692" s="24"/>
      <c r="B692" s="25"/>
      <c r="C692" s="25"/>
      <c r="D692" s="26"/>
      <c r="E692" s="27"/>
      <c r="F692" s="26"/>
      <c r="G692" s="26"/>
      <c r="H692" s="26"/>
      <c r="I692" s="28">
        <f>SUM(I691)</f>
        <v>1</v>
      </c>
      <c r="J692" s="29"/>
      <c r="K692" s="29"/>
      <c r="L692" s="28"/>
      <c r="M692" s="31">
        <v>0</v>
      </c>
      <c r="N692" s="247"/>
      <c r="O692" s="248"/>
      <c r="P692" s="248"/>
      <c r="Q692" s="248"/>
      <c r="R692" s="248"/>
      <c r="S692" s="249"/>
    </row>
    <row r="693" spans="1:19" ht="14.25" thickBot="1" x14ac:dyDescent="0.3">
      <c r="B693" s="38"/>
      <c r="C693" s="38"/>
      <c r="D693" s="39"/>
      <c r="E693" s="40"/>
      <c r="F693" s="39"/>
      <c r="G693" s="39"/>
      <c r="H693" s="39"/>
      <c r="I693" s="39"/>
      <c r="J693" s="39"/>
      <c r="K693" s="39"/>
      <c r="L693" s="39"/>
      <c r="M693" s="41"/>
      <c r="N693" s="42"/>
      <c r="O693" s="42"/>
      <c r="P693" s="42"/>
      <c r="Q693" s="42"/>
      <c r="R693" s="42"/>
      <c r="S693" s="42"/>
    </row>
    <row r="694" spans="1:19" ht="13.5" customHeight="1" thickBot="1" x14ac:dyDescent="0.25">
      <c r="A694" s="34" t="s">
        <v>504</v>
      </c>
      <c r="B694" s="225" t="str">
        <f>PLANILHA!C119</f>
        <v>Torneira de bóia de PVC, diâm. 1" (25mm)</v>
      </c>
      <c r="C694" s="226"/>
      <c r="D694" s="226"/>
      <c r="E694" s="226"/>
      <c r="F694" s="226"/>
      <c r="G694" s="226"/>
      <c r="H694" s="226"/>
      <c r="I694" s="226"/>
      <c r="J694" s="226"/>
      <c r="K694" s="226"/>
      <c r="L694" s="226"/>
      <c r="M694" s="226"/>
      <c r="N694" s="226"/>
      <c r="O694" s="227"/>
      <c r="P694" s="228" t="s">
        <v>16</v>
      </c>
      <c r="Q694" s="229"/>
      <c r="R694" s="35">
        <f>I698-M698</f>
        <v>2</v>
      </c>
      <c r="S694" s="36"/>
    </row>
    <row r="695" spans="1:19" ht="13.5" x14ac:dyDescent="0.2">
      <c r="A695" s="230"/>
      <c r="B695" s="231"/>
      <c r="C695" s="232"/>
      <c r="D695" s="10" t="s">
        <v>136</v>
      </c>
      <c r="E695" s="10" t="s">
        <v>137</v>
      </c>
      <c r="F695" s="10" t="s">
        <v>138</v>
      </c>
      <c r="G695" s="10" t="s">
        <v>139</v>
      </c>
      <c r="H695" s="11" t="s">
        <v>140</v>
      </c>
      <c r="I695" s="236" t="s">
        <v>141</v>
      </c>
      <c r="J695" s="238" t="s">
        <v>142</v>
      </c>
      <c r="K695" s="239"/>
      <c r="L695" s="240"/>
      <c r="M695" s="236" t="s">
        <v>141</v>
      </c>
      <c r="N695" s="241" t="s">
        <v>149</v>
      </c>
      <c r="O695" s="242"/>
      <c r="P695" s="242"/>
      <c r="Q695" s="242"/>
      <c r="R695" s="242"/>
      <c r="S695" s="243"/>
    </row>
    <row r="696" spans="1:19" ht="13.5" x14ac:dyDescent="0.2">
      <c r="A696" s="233"/>
      <c r="B696" s="234"/>
      <c r="C696" s="235"/>
      <c r="D696" s="12" t="s">
        <v>147</v>
      </c>
      <c r="E696" s="12" t="s">
        <v>144</v>
      </c>
      <c r="F696" s="12" t="s">
        <v>145</v>
      </c>
      <c r="G696" s="12" t="s">
        <v>146</v>
      </c>
      <c r="H696" s="13"/>
      <c r="I696" s="237"/>
      <c r="J696" s="13" t="s">
        <v>147</v>
      </c>
      <c r="K696" s="13" t="s">
        <v>148</v>
      </c>
      <c r="L696" s="13" t="s">
        <v>140</v>
      </c>
      <c r="M696" s="237"/>
      <c r="N696" s="244"/>
      <c r="O696" s="245"/>
      <c r="P696" s="245"/>
      <c r="Q696" s="245"/>
      <c r="R696" s="245"/>
      <c r="S696" s="246"/>
    </row>
    <row r="697" spans="1:19" ht="13.5" x14ac:dyDescent="0.25">
      <c r="A697" s="19"/>
      <c r="B697" s="250"/>
      <c r="C697" s="251"/>
      <c r="D697" s="20"/>
      <c r="E697" s="21"/>
      <c r="F697" s="20"/>
      <c r="G697" s="20"/>
      <c r="H697" s="22">
        <v>2</v>
      </c>
      <c r="I697" s="22">
        <f>H697</f>
        <v>2</v>
      </c>
      <c r="J697" s="22"/>
      <c r="K697" s="22"/>
      <c r="L697" s="22"/>
      <c r="M697" s="23"/>
      <c r="N697" s="244"/>
      <c r="O697" s="245"/>
      <c r="P697" s="245"/>
      <c r="Q697" s="245"/>
      <c r="R697" s="245"/>
      <c r="S697" s="246"/>
    </row>
    <row r="698" spans="1:19" ht="14.25" thickBot="1" x14ac:dyDescent="0.3">
      <c r="A698" s="24"/>
      <c r="B698" s="25"/>
      <c r="C698" s="25"/>
      <c r="D698" s="26"/>
      <c r="E698" s="27"/>
      <c r="F698" s="26"/>
      <c r="G698" s="26"/>
      <c r="H698" s="26"/>
      <c r="I698" s="28">
        <f>SUM(I697)</f>
        <v>2</v>
      </c>
      <c r="J698" s="29"/>
      <c r="K698" s="29"/>
      <c r="L698" s="28"/>
      <c r="M698" s="31">
        <v>0</v>
      </c>
      <c r="N698" s="247"/>
      <c r="O698" s="248"/>
      <c r="P698" s="248"/>
      <c r="Q698" s="248"/>
      <c r="R698" s="248"/>
      <c r="S698" s="249"/>
    </row>
    <row r="699" spans="1:19" ht="14.25" thickBot="1" x14ac:dyDescent="0.3">
      <c r="B699" s="38"/>
      <c r="C699" s="38"/>
      <c r="D699" s="39"/>
      <c r="E699" s="40"/>
      <c r="F699" s="39"/>
      <c r="G699" s="39"/>
      <c r="H699" s="39"/>
      <c r="I699" s="39"/>
      <c r="J699" s="39"/>
      <c r="K699" s="39"/>
      <c r="L699" s="39"/>
      <c r="M699" s="41"/>
      <c r="N699" s="42"/>
      <c r="O699" s="42"/>
      <c r="P699" s="42"/>
      <c r="Q699" s="42"/>
      <c r="R699" s="42"/>
      <c r="S699" s="42"/>
    </row>
    <row r="700" spans="1:19" ht="13.5" customHeight="1" thickBot="1" x14ac:dyDescent="0.25">
      <c r="A700" s="34" t="s">
        <v>505</v>
      </c>
      <c r="B700" s="225" t="str">
        <f>PLANILHA!C120</f>
        <v>Torneira pressão cromada diâm. 1/2" para lavatório, marcas de referência Fabrimar, Deca ou Docol</v>
      </c>
      <c r="C700" s="226"/>
      <c r="D700" s="226"/>
      <c r="E700" s="226"/>
      <c r="F700" s="226"/>
      <c r="G700" s="226"/>
      <c r="H700" s="226"/>
      <c r="I700" s="226"/>
      <c r="J700" s="226"/>
      <c r="K700" s="226"/>
      <c r="L700" s="226"/>
      <c r="M700" s="226"/>
      <c r="N700" s="226"/>
      <c r="O700" s="227"/>
      <c r="P700" s="228" t="s">
        <v>16</v>
      </c>
      <c r="Q700" s="229"/>
      <c r="R700" s="35">
        <f>I704-M704</f>
        <v>2</v>
      </c>
      <c r="S700" s="36"/>
    </row>
    <row r="701" spans="1:19" ht="13.5" x14ac:dyDescent="0.2">
      <c r="A701" s="230"/>
      <c r="B701" s="231"/>
      <c r="C701" s="232"/>
      <c r="D701" s="10" t="s">
        <v>136</v>
      </c>
      <c r="E701" s="10" t="s">
        <v>137</v>
      </c>
      <c r="F701" s="10" t="s">
        <v>138</v>
      </c>
      <c r="G701" s="10" t="s">
        <v>139</v>
      </c>
      <c r="H701" s="11" t="s">
        <v>140</v>
      </c>
      <c r="I701" s="236" t="s">
        <v>141</v>
      </c>
      <c r="J701" s="238" t="s">
        <v>142</v>
      </c>
      <c r="K701" s="239"/>
      <c r="L701" s="240"/>
      <c r="M701" s="236" t="s">
        <v>141</v>
      </c>
      <c r="N701" s="241" t="s">
        <v>149</v>
      </c>
      <c r="O701" s="242"/>
      <c r="P701" s="242"/>
      <c r="Q701" s="242"/>
      <c r="R701" s="242"/>
      <c r="S701" s="243"/>
    </row>
    <row r="702" spans="1:19" ht="13.5" x14ac:dyDescent="0.2">
      <c r="A702" s="233"/>
      <c r="B702" s="234"/>
      <c r="C702" s="235"/>
      <c r="D702" s="12" t="s">
        <v>147</v>
      </c>
      <c r="E702" s="12" t="s">
        <v>144</v>
      </c>
      <c r="F702" s="12" t="s">
        <v>145</v>
      </c>
      <c r="G702" s="12" t="s">
        <v>146</v>
      </c>
      <c r="H702" s="13"/>
      <c r="I702" s="237"/>
      <c r="J702" s="13" t="s">
        <v>147</v>
      </c>
      <c r="K702" s="13" t="s">
        <v>148</v>
      </c>
      <c r="L702" s="13" t="s">
        <v>140</v>
      </c>
      <c r="M702" s="237"/>
      <c r="N702" s="244"/>
      <c r="O702" s="245"/>
      <c r="P702" s="245"/>
      <c r="Q702" s="245"/>
      <c r="R702" s="245"/>
      <c r="S702" s="246"/>
    </row>
    <row r="703" spans="1:19" ht="13.5" x14ac:dyDescent="0.25">
      <c r="A703" s="19"/>
      <c r="B703" s="250" t="s">
        <v>372</v>
      </c>
      <c r="C703" s="251"/>
      <c r="D703" s="20"/>
      <c r="E703" s="21"/>
      <c r="F703" s="20"/>
      <c r="G703" s="20"/>
      <c r="H703" s="22">
        <v>2</v>
      </c>
      <c r="I703" s="22">
        <f>H703</f>
        <v>2</v>
      </c>
      <c r="J703" s="22"/>
      <c r="K703" s="22"/>
      <c r="L703" s="22"/>
      <c r="M703" s="23"/>
      <c r="N703" s="244"/>
      <c r="O703" s="245"/>
      <c r="P703" s="245"/>
      <c r="Q703" s="245"/>
      <c r="R703" s="245"/>
      <c r="S703" s="246"/>
    </row>
    <row r="704" spans="1:19" ht="14.25" thickBot="1" x14ac:dyDescent="0.3">
      <c r="A704" s="24"/>
      <c r="B704" s="25"/>
      <c r="C704" s="25"/>
      <c r="D704" s="26"/>
      <c r="E704" s="27"/>
      <c r="F704" s="26"/>
      <c r="G704" s="26"/>
      <c r="H704" s="26"/>
      <c r="I704" s="28">
        <f>SUM(I703)</f>
        <v>2</v>
      </c>
      <c r="J704" s="29"/>
      <c r="K704" s="29"/>
      <c r="L704" s="28"/>
      <c r="M704" s="31">
        <v>0</v>
      </c>
      <c r="N704" s="247"/>
      <c r="O704" s="248"/>
      <c r="P704" s="248"/>
      <c r="Q704" s="248"/>
      <c r="R704" s="248"/>
      <c r="S704" s="249"/>
    </row>
    <row r="705" spans="1:19" ht="14.25" thickBot="1" x14ac:dyDescent="0.3">
      <c r="B705" s="38"/>
      <c r="C705" s="38"/>
      <c r="D705" s="39"/>
      <c r="E705" s="40"/>
      <c r="F705" s="39"/>
      <c r="G705" s="39"/>
      <c r="H705" s="39"/>
      <c r="I705" s="39"/>
      <c r="J705" s="39"/>
      <c r="K705" s="39"/>
      <c r="L705" s="39"/>
      <c r="M705" s="41"/>
      <c r="N705" s="42"/>
      <c r="O705" s="42"/>
      <c r="P705" s="42"/>
      <c r="Q705" s="42"/>
      <c r="R705" s="42"/>
      <c r="S705" s="42"/>
    </row>
    <row r="706" spans="1:19" ht="13.5" customHeight="1" thickBot="1" x14ac:dyDescent="0.25">
      <c r="A706" s="34" t="s">
        <v>506</v>
      </c>
      <c r="B706" s="225" t="str">
        <f>PLANILHA!C121</f>
        <v>Torneira para jardim de 3/4" marcas de referência Fabrimar, Deca ou Docol</v>
      </c>
      <c r="C706" s="226"/>
      <c r="D706" s="226"/>
      <c r="E706" s="226"/>
      <c r="F706" s="226"/>
      <c r="G706" s="226"/>
      <c r="H706" s="226"/>
      <c r="I706" s="226"/>
      <c r="J706" s="226"/>
      <c r="K706" s="226"/>
      <c r="L706" s="226"/>
      <c r="M706" s="226"/>
      <c r="N706" s="226"/>
      <c r="O706" s="227"/>
      <c r="P706" s="228" t="s">
        <v>16</v>
      </c>
      <c r="Q706" s="229"/>
      <c r="R706" s="35">
        <f>I710-M710</f>
        <v>1</v>
      </c>
      <c r="S706" s="36"/>
    </row>
    <row r="707" spans="1:19" ht="13.5" x14ac:dyDescent="0.2">
      <c r="A707" s="230"/>
      <c r="B707" s="231"/>
      <c r="C707" s="232"/>
      <c r="D707" s="10" t="s">
        <v>136</v>
      </c>
      <c r="E707" s="10" t="s">
        <v>137</v>
      </c>
      <c r="F707" s="10" t="s">
        <v>138</v>
      </c>
      <c r="G707" s="10" t="s">
        <v>139</v>
      </c>
      <c r="H707" s="11" t="s">
        <v>140</v>
      </c>
      <c r="I707" s="236" t="s">
        <v>141</v>
      </c>
      <c r="J707" s="238" t="s">
        <v>142</v>
      </c>
      <c r="K707" s="239"/>
      <c r="L707" s="240"/>
      <c r="M707" s="236" t="s">
        <v>141</v>
      </c>
      <c r="N707" s="241" t="s">
        <v>149</v>
      </c>
      <c r="O707" s="242"/>
      <c r="P707" s="242"/>
      <c r="Q707" s="242"/>
      <c r="R707" s="242"/>
      <c r="S707" s="243"/>
    </row>
    <row r="708" spans="1:19" ht="13.5" x14ac:dyDescent="0.2">
      <c r="A708" s="233"/>
      <c r="B708" s="234"/>
      <c r="C708" s="235"/>
      <c r="D708" s="12" t="s">
        <v>147</v>
      </c>
      <c r="E708" s="12" t="s">
        <v>144</v>
      </c>
      <c r="F708" s="12" t="s">
        <v>145</v>
      </c>
      <c r="G708" s="12" t="s">
        <v>146</v>
      </c>
      <c r="H708" s="13"/>
      <c r="I708" s="237"/>
      <c r="J708" s="13" t="s">
        <v>147</v>
      </c>
      <c r="K708" s="13" t="s">
        <v>148</v>
      </c>
      <c r="L708" s="13" t="s">
        <v>140</v>
      </c>
      <c r="M708" s="237"/>
      <c r="N708" s="244"/>
      <c r="O708" s="245"/>
      <c r="P708" s="245"/>
      <c r="Q708" s="245"/>
      <c r="R708" s="245"/>
      <c r="S708" s="246"/>
    </row>
    <row r="709" spans="1:19" ht="13.5" x14ac:dyDescent="0.25">
      <c r="A709" s="19"/>
      <c r="B709" s="250" t="s">
        <v>346</v>
      </c>
      <c r="C709" s="251"/>
      <c r="D709" s="20"/>
      <c r="E709" s="21"/>
      <c r="F709" s="20"/>
      <c r="G709" s="20"/>
      <c r="H709" s="22">
        <v>1</v>
      </c>
      <c r="I709" s="22">
        <f>H709</f>
        <v>1</v>
      </c>
      <c r="J709" s="22"/>
      <c r="K709" s="22"/>
      <c r="L709" s="22"/>
      <c r="M709" s="23"/>
      <c r="N709" s="244"/>
      <c r="O709" s="245"/>
      <c r="P709" s="245"/>
      <c r="Q709" s="245"/>
      <c r="R709" s="245"/>
      <c r="S709" s="246"/>
    </row>
    <row r="710" spans="1:19" ht="14.25" thickBot="1" x14ac:dyDescent="0.3">
      <c r="A710" s="24"/>
      <c r="B710" s="25"/>
      <c r="C710" s="25"/>
      <c r="D710" s="26"/>
      <c r="E710" s="27"/>
      <c r="F710" s="26"/>
      <c r="G710" s="26"/>
      <c r="H710" s="26"/>
      <c r="I710" s="28">
        <f>SUM(I709)</f>
        <v>1</v>
      </c>
      <c r="J710" s="29"/>
      <c r="K710" s="29"/>
      <c r="L710" s="28"/>
      <c r="M710" s="31">
        <v>0</v>
      </c>
      <c r="N710" s="247"/>
      <c r="O710" s="248"/>
      <c r="P710" s="248"/>
      <c r="Q710" s="248"/>
      <c r="R710" s="248"/>
      <c r="S710" s="249"/>
    </row>
    <row r="711" spans="1:19" ht="14.25" thickBot="1" x14ac:dyDescent="0.3">
      <c r="B711" s="38"/>
      <c r="C711" s="38"/>
      <c r="D711" s="39"/>
      <c r="E711" s="40"/>
      <c r="F711" s="39"/>
      <c r="G711" s="39"/>
      <c r="H711" s="39"/>
      <c r="I711" s="39"/>
      <c r="J711" s="39"/>
      <c r="K711" s="39"/>
      <c r="L711" s="39"/>
      <c r="M711" s="41"/>
      <c r="N711" s="42"/>
      <c r="O711" s="42"/>
      <c r="P711" s="42"/>
      <c r="Q711" s="42"/>
      <c r="R711" s="42"/>
      <c r="S711" s="42"/>
    </row>
    <row r="712" spans="1:19" ht="13.5" customHeight="1" thickBot="1" x14ac:dyDescent="0.25">
      <c r="A712" s="34" t="s">
        <v>339</v>
      </c>
      <c r="B712" s="225" t="str">
        <f>PLANILHA!C122</f>
        <v>Torneira pressão cromada, diam. 1/2" para tanque, marcas de referência Fabrimar, Deca ou Docol</v>
      </c>
      <c r="C712" s="226"/>
      <c r="D712" s="226"/>
      <c r="E712" s="226"/>
      <c r="F712" s="226"/>
      <c r="G712" s="226"/>
      <c r="H712" s="226"/>
      <c r="I712" s="226"/>
      <c r="J712" s="226"/>
      <c r="K712" s="226"/>
      <c r="L712" s="226"/>
      <c r="M712" s="226"/>
      <c r="N712" s="226"/>
      <c r="O712" s="227"/>
      <c r="P712" s="228" t="s">
        <v>16</v>
      </c>
      <c r="Q712" s="229"/>
      <c r="R712" s="35">
        <f>I716-M716</f>
        <v>2</v>
      </c>
      <c r="S712" s="36"/>
    </row>
    <row r="713" spans="1:19" ht="13.5" x14ac:dyDescent="0.2">
      <c r="A713" s="230"/>
      <c r="B713" s="231"/>
      <c r="C713" s="232"/>
      <c r="D713" s="10" t="s">
        <v>136</v>
      </c>
      <c r="E713" s="10" t="s">
        <v>137</v>
      </c>
      <c r="F713" s="10" t="s">
        <v>138</v>
      </c>
      <c r="G713" s="10" t="s">
        <v>139</v>
      </c>
      <c r="H713" s="11" t="s">
        <v>140</v>
      </c>
      <c r="I713" s="236" t="s">
        <v>141</v>
      </c>
      <c r="J713" s="238" t="s">
        <v>142</v>
      </c>
      <c r="K713" s="239"/>
      <c r="L713" s="240"/>
      <c r="M713" s="236" t="s">
        <v>141</v>
      </c>
      <c r="N713" s="241" t="s">
        <v>149</v>
      </c>
      <c r="O713" s="242"/>
      <c r="P713" s="242"/>
      <c r="Q713" s="242"/>
      <c r="R713" s="242"/>
      <c r="S713" s="243"/>
    </row>
    <row r="714" spans="1:19" ht="13.5" x14ac:dyDescent="0.2">
      <c r="A714" s="233"/>
      <c r="B714" s="234"/>
      <c r="C714" s="235"/>
      <c r="D714" s="12" t="s">
        <v>147</v>
      </c>
      <c r="E714" s="12" t="s">
        <v>144</v>
      </c>
      <c r="F714" s="12" t="s">
        <v>145</v>
      </c>
      <c r="G714" s="12" t="s">
        <v>146</v>
      </c>
      <c r="H714" s="13"/>
      <c r="I714" s="237"/>
      <c r="J714" s="13" t="s">
        <v>147</v>
      </c>
      <c r="K714" s="13" t="s">
        <v>148</v>
      </c>
      <c r="L714" s="13" t="s">
        <v>140</v>
      </c>
      <c r="M714" s="237"/>
      <c r="N714" s="244"/>
      <c r="O714" s="245"/>
      <c r="P714" s="245"/>
      <c r="Q714" s="245"/>
      <c r="R714" s="245"/>
      <c r="S714" s="246"/>
    </row>
    <row r="715" spans="1:19" ht="13.5" x14ac:dyDescent="0.25">
      <c r="A715" s="19"/>
      <c r="B715" s="250"/>
      <c r="C715" s="251"/>
      <c r="D715" s="20"/>
      <c r="E715" s="21"/>
      <c r="F715" s="20"/>
      <c r="G715" s="20"/>
      <c r="H715" s="22">
        <v>2</v>
      </c>
      <c r="I715" s="22">
        <f>H715</f>
        <v>2</v>
      </c>
      <c r="J715" s="22"/>
      <c r="K715" s="22"/>
      <c r="L715" s="22"/>
      <c r="M715" s="23"/>
      <c r="N715" s="244"/>
      <c r="O715" s="245"/>
      <c r="P715" s="245"/>
      <c r="Q715" s="245"/>
      <c r="R715" s="245"/>
      <c r="S715" s="246"/>
    </row>
    <row r="716" spans="1:19" ht="14.25" thickBot="1" x14ac:dyDescent="0.3">
      <c r="A716" s="24"/>
      <c r="B716" s="25"/>
      <c r="C716" s="25"/>
      <c r="D716" s="26"/>
      <c r="E716" s="27"/>
      <c r="F716" s="26"/>
      <c r="G716" s="26"/>
      <c r="H716" s="26"/>
      <c r="I716" s="28">
        <f>SUM(I715)</f>
        <v>2</v>
      </c>
      <c r="J716" s="29"/>
      <c r="K716" s="29"/>
      <c r="L716" s="28"/>
      <c r="M716" s="31">
        <v>0</v>
      </c>
      <c r="N716" s="247"/>
      <c r="O716" s="248"/>
      <c r="P716" s="248"/>
      <c r="Q716" s="248"/>
      <c r="R716" s="248"/>
      <c r="S716" s="249"/>
    </row>
    <row r="717" spans="1:19" ht="14.25" thickBot="1" x14ac:dyDescent="0.3">
      <c r="B717" s="38"/>
      <c r="C717" s="38"/>
      <c r="D717" s="39"/>
      <c r="E717" s="40"/>
      <c r="F717" s="39"/>
      <c r="G717" s="39"/>
      <c r="H717" s="39"/>
      <c r="I717" s="39"/>
      <c r="J717" s="39"/>
      <c r="K717" s="39"/>
      <c r="L717" s="39"/>
      <c r="M717" s="41"/>
      <c r="N717" s="42"/>
      <c r="O717" s="42"/>
      <c r="P717" s="42"/>
      <c r="Q717" s="42"/>
      <c r="R717" s="42"/>
      <c r="S717" s="42"/>
    </row>
    <row r="718" spans="1:19" ht="13.5" customHeight="1" thickBot="1" x14ac:dyDescent="0.25">
      <c r="A718" s="34" t="s">
        <v>508</v>
      </c>
      <c r="B718" s="225" t="str">
        <f>PLANILHA!C123</f>
        <v>Torneira pressão cromada diam. 1/2" para pia, marcas de referência Fabrimar, Deca ou Doco</v>
      </c>
      <c r="C718" s="226"/>
      <c r="D718" s="226"/>
      <c r="E718" s="226"/>
      <c r="F718" s="226"/>
      <c r="G718" s="226"/>
      <c r="H718" s="226"/>
      <c r="I718" s="226"/>
      <c r="J718" s="226"/>
      <c r="K718" s="226"/>
      <c r="L718" s="226"/>
      <c r="M718" s="226"/>
      <c r="N718" s="226"/>
      <c r="O718" s="227"/>
      <c r="P718" s="228" t="s">
        <v>16</v>
      </c>
      <c r="Q718" s="229"/>
      <c r="R718" s="35">
        <f>I722-M722</f>
        <v>1</v>
      </c>
      <c r="S718" s="36"/>
    </row>
    <row r="719" spans="1:19" ht="13.5" x14ac:dyDescent="0.2">
      <c r="A719" s="230"/>
      <c r="B719" s="231"/>
      <c r="C719" s="232"/>
      <c r="D719" s="10" t="s">
        <v>136</v>
      </c>
      <c r="E719" s="10" t="s">
        <v>137</v>
      </c>
      <c r="F719" s="10" t="s">
        <v>138</v>
      </c>
      <c r="G719" s="10" t="s">
        <v>139</v>
      </c>
      <c r="H719" s="11" t="s">
        <v>140</v>
      </c>
      <c r="I719" s="236" t="s">
        <v>141</v>
      </c>
      <c r="J719" s="238" t="s">
        <v>142</v>
      </c>
      <c r="K719" s="239"/>
      <c r="L719" s="240"/>
      <c r="M719" s="236" t="s">
        <v>141</v>
      </c>
      <c r="N719" s="241" t="s">
        <v>149</v>
      </c>
      <c r="O719" s="242"/>
      <c r="P719" s="242"/>
      <c r="Q719" s="242"/>
      <c r="R719" s="242"/>
      <c r="S719" s="243"/>
    </row>
    <row r="720" spans="1:19" ht="13.5" x14ac:dyDescent="0.2">
      <c r="A720" s="233"/>
      <c r="B720" s="234"/>
      <c r="C720" s="235"/>
      <c r="D720" s="12" t="s">
        <v>147</v>
      </c>
      <c r="E720" s="12" t="s">
        <v>144</v>
      </c>
      <c r="F720" s="12" t="s">
        <v>145</v>
      </c>
      <c r="G720" s="12" t="s">
        <v>146</v>
      </c>
      <c r="H720" s="13"/>
      <c r="I720" s="237"/>
      <c r="J720" s="13" t="s">
        <v>147</v>
      </c>
      <c r="K720" s="13" t="s">
        <v>148</v>
      </c>
      <c r="L720" s="13" t="s">
        <v>140</v>
      </c>
      <c r="M720" s="237"/>
      <c r="N720" s="244"/>
      <c r="O720" s="245"/>
      <c r="P720" s="245"/>
      <c r="Q720" s="245"/>
      <c r="R720" s="245"/>
      <c r="S720" s="246"/>
    </row>
    <row r="721" spans="1:19" ht="13.5" x14ac:dyDescent="0.25">
      <c r="A721" s="19"/>
      <c r="B721" s="250"/>
      <c r="C721" s="251"/>
      <c r="D721" s="20"/>
      <c r="E721" s="21"/>
      <c r="F721" s="20"/>
      <c r="G721" s="20"/>
      <c r="H721" s="22">
        <v>1</v>
      </c>
      <c r="I721" s="22">
        <f>H721</f>
        <v>1</v>
      </c>
      <c r="J721" s="22"/>
      <c r="K721" s="22"/>
      <c r="L721" s="22"/>
      <c r="M721" s="23"/>
      <c r="N721" s="244"/>
      <c r="O721" s="245"/>
      <c r="P721" s="245"/>
      <c r="Q721" s="245"/>
      <c r="R721" s="245"/>
      <c r="S721" s="246"/>
    </row>
    <row r="722" spans="1:19" ht="14.25" thickBot="1" x14ac:dyDescent="0.3">
      <c r="A722" s="24"/>
      <c r="B722" s="25"/>
      <c r="C722" s="25"/>
      <c r="D722" s="26"/>
      <c r="E722" s="27"/>
      <c r="F722" s="26"/>
      <c r="G722" s="26"/>
      <c r="H722" s="26"/>
      <c r="I722" s="28">
        <f>SUM(I721)</f>
        <v>1</v>
      </c>
      <c r="J722" s="29"/>
      <c r="K722" s="29"/>
      <c r="L722" s="28"/>
      <c r="M722" s="31">
        <v>0</v>
      </c>
      <c r="N722" s="247"/>
      <c r="O722" s="248"/>
      <c r="P722" s="248"/>
      <c r="Q722" s="248"/>
      <c r="R722" s="248"/>
      <c r="S722" s="249"/>
    </row>
    <row r="723" spans="1:19" ht="14.25" thickBot="1" x14ac:dyDescent="0.3">
      <c r="B723" s="38"/>
      <c r="C723" s="38"/>
      <c r="D723" s="39"/>
      <c r="E723" s="40"/>
      <c r="F723" s="39"/>
      <c r="G723" s="39"/>
      <c r="H723" s="39"/>
      <c r="I723" s="39"/>
      <c r="J723" s="39"/>
      <c r="K723" s="39"/>
      <c r="L723" s="39"/>
      <c r="M723" s="41"/>
      <c r="N723" s="42"/>
      <c r="O723" s="42"/>
      <c r="P723" s="42"/>
      <c r="Q723" s="42"/>
      <c r="R723" s="42"/>
      <c r="S723" s="42"/>
    </row>
    <row r="724" spans="1:19" ht="13.5" customHeight="1" thickBot="1" x14ac:dyDescent="0.25">
      <c r="A724" s="34" t="s">
        <v>509</v>
      </c>
      <c r="B724" s="225" t="str">
        <f>PLANILHA!C124</f>
        <v>Registro de gaveta bruto diam. 25mm (1")</v>
      </c>
      <c r="C724" s="226"/>
      <c r="D724" s="226"/>
      <c r="E724" s="226"/>
      <c r="F724" s="226"/>
      <c r="G724" s="226"/>
      <c r="H724" s="226"/>
      <c r="I724" s="226"/>
      <c r="J724" s="226"/>
      <c r="K724" s="226"/>
      <c r="L724" s="226"/>
      <c r="M724" s="226"/>
      <c r="N724" s="226"/>
      <c r="O724" s="227"/>
      <c r="P724" s="228" t="s">
        <v>16</v>
      </c>
      <c r="Q724" s="229"/>
      <c r="R724" s="35">
        <f>I728-M728</f>
        <v>6</v>
      </c>
      <c r="S724" s="36"/>
    </row>
    <row r="725" spans="1:19" ht="13.5" x14ac:dyDescent="0.2">
      <c r="A725" s="230"/>
      <c r="B725" s="231"/>
      <c r="C725" s="232"/>
      <c r="D725" s="10" t="s">
        <v>136</v>
      </c>
      <c r="E725" s="10" t="s">
        <v>137</v>
      </c>
      <c r="F725" s="10" t="s">
        <v>138</v>
      </c>
      <c r="G725" s="10" t="s">
        <v>139</v>
      </c>
      <c r="H725" s="11" t="s">
        <v>140</v>
      </c>
      <c r="I725" s="236" t="s">
        <v>141</v>
      </c>
      <c r="J725" s="238" t="s">
        <v>142</v>
      </c>
      <c r="K725" s="239"/>
      <c r="L725" s="240"/>
      <c r="M725" s="236" t="s">
        <v>141</v>
      </c>
      <c r="N725" s="241" t="s">
        <v>149</v>
      </c>
      <c r="O725" s="242"/>
      <c r="P725" s="242"/>
      <c r="Q725" s="242"/>
      <c r="R725" s="242"/>
      <c r="S725" s="243"/>
    </row>
    <row r="726" spans="1:19" ht="13.5" x14ac:dyDescent="0.2">
      <c r="A726" s="233"/>
      <c r="B726" s="234"/>
      <c r="C726" s="235"/>
      <c r="D726" s="12" t="s">
        <v>147</v>
      </c>
      <c r="E726" s="12" t="s">
        <v>144</v>
      </c>
      <c r="F726" s="12" t="s">
        <v>145</v>
      </c>
      <c r="G726" s="12" t="s">
        <v>146</v>
      </c>
      <c r="H726" s="13"/>
      <c r="I726" s="237"/>
      <c r="J726" s="13" t="s">
        <v>147</v>
      </c>
      <c r="K726" s="13" t="s">
        <v>148</v>
      </c>
      <c r="L726" s="13" t="s">
        <v>140</v>
      </c>
      <c r="M726" s="237"/>
      <c r="N726" s="244"/>
      <c r="O726" s="245"/>
      <c r="P726" s="245"/>
      <c r="Q726" s="245"/>
      <c r="R726" s="245"/>
      <c r="S726" s="246"/>
    </row>
    <row r="727" spans="1:19" ht="13.5" x14ac:dyDescent="0.25">
      <c r="A727" s="19"/>
      <c r="B727" s="250"/>
      <c r="C727" s="251"/>
      <c r="D727" s="20"/>
      <c r="E727" s="21"/>
      <c r="F727" s="20"/>
      <c r="G727" s="20"/>
      <c r="H727" s="22">
        <v>6</v>
      </c>
      <c r="I727" s="22">
        <f>H727</f>
        <v>6</v>
      </c>
      <c r="J727" s="22"/>
      <c r="K727" s="22"/>
      <c r="L727" s="22"/>
      <c r="M727" s="23"/>
      <c r="N727" s="244"/>
      <c r="O727" s="245"/>
      <c r="P727" s="245"/>
      <c r="Q727" s="245"/>
      <c r="R727" s="245"/>
      <c r="S727" s="246"/>
    </row>
    <row r="728" spans="1:19" ht="14.25" thickBot="1" x14ac:dyDescent="0.3">
      <c r="A728" s="24"/>
      <c r="B728" s="25"/>
      <c r="C728" s="25"/>
      <c r="D728" s="26"/>
      <c r="E728" s="27"/>
      <c r="F728" s="26"/>
      <c r="G728" s="26"/>
      <c r="H728" s="26"/>
      <c r="I728" s="28">
        <f>SUM(I727)</f>
        <v>6</v>
      </c>
      <c r="J728" s="29"/>
      <c r="K728" s="29"/>
      <c r="L728" s="28"/>
      <c r="M728" s="31">
        <v>0</v>
      </c>
      <c r="N728" s="247"/>
      <c r="O728" s="248"/>
      <c r="P728" s="248"/>
      <c r="Q728" s="248"/>
      <c r="R728" s="248"/>
      <c r="S728" s="249"/>
    </row>
    <row r="729" spans="1:19" ht="14.25" thickBot="1" x14ac:dyDescent="0.3">
      <c r="B729" s="38"/>
      <c r="C729" s="38"/>
      <c r="D729" s="39"/>
      <c r="E729" s="40"/>
      <c r="F729" s="39"/>
      <c r="G729" s="39"/>
      <c r="H729" s="39"/>
      <c r="I729" s="39"/>
      <c r="J729" s="39"/>
      <c r="K729" s="39"/>
      <c r="L729" s="39"/>
      <c r="M729" s="41"/>
      <c r="N729" s="42"/>
      <c r="O729" s="42"/>
      <c r="P729" s="42"/>
      <c r="Q729" s="42"/>
      <c r="R729" s="42"/>
      <c r="S729" s="42"/>
    </row>
    <row r="730" spans="1:19" ht="13.5" customHeight="1" thickBot="1" x14ac:dyDescent="0.25">
      <c r="A730" s="34" t="s">
        <v>510</v>
      </c>
      <c r="B730" s="225" t="str">
        <f>PLANILHA!C125</f>
        <v>Registro de gaveta bruto diam. 32mm (11/4")</v>
      </c>
      <c r="C730" s="226"/>
      <c r="D730" s="226"/>
      <c r="E730" s="226"/>
      <c r="F730" s="226"/>
      <c r="G730" s="226"/>
      <c r="H730" s="226"/>
      <c r="I730" s="226"/>
      <c r="J730" s="226"/>
      <c r="K730" s="226"/>
      <c r="L730" s="226"/>
      <c r="M730" s="226"/>
      <c r="N730" s="226"/>
      <c r="O730" s="227"/>
      <c r="P730" s="228" t="s">
        <v>16</v>
      </c>
      <c r="Q730" s="229"/>
      <c r="R730" s="35">
        <f>I734-M734</f>
        <v>2</v>
      </c>
      <c r="S730" s="36"/>
    </row>
    <row r="731" spans="1:19" ht="13.5" x14ac:dyDescent="0.2">
      <c r="A731" s="230"/>
      <c r="B731" s="231"/>
      <c r="C731" s="232"/>
      <c r="D731" s="10" t="s">
        <v>136</v>
      </c>
      <c r="E731" s="10" t="s">
        <v>137</v>
      </c>
      <c r="F731" s="10" t="s">
        <v>138</v>
      </c>
      <c r="G731" s="10" t="s">
        <v>139</v>
      </c>
      <c r="H731" s="11" t="s">
        <v>140</v>
      </c>
      <c r="I731" s="236" t="s">
        <v>141</v>
      </c>
      <c r="J731" s="238" t="s">
        <v>142</v>
      </c>
      <c r="K731" s="239"/>
      <c r="L731" s="240"/>
      <c r="M731" s="236" t="s">
        <v>141</v>
      </c>
      <c r="N731" s="241" t="s">
        <v>149</v>
      </c>
      <c r="O731" s="242"/>
      <c r="P731" s="242"/>
      <c r="Q731" s="242"/>
      <c r="R731" s="242"/>
      <c r="S731" s="243"/>
    </row>
    <row r="732" spans="1:19" ht="13.5" x14ac:dyDescent="0.2">
      <c r="A732" s="233"/>
      <c r="B732" s="234"/>
      <c r="C732" s="235"/>
      <c r="D732" s="12" t="s">
        <v>147</v>
      </c>
      <c r="E732" s="12" t="s">
        <v>144</v>
      </c>
      <c r="F732" s="12" t="s">
        <v>145</v>
      </c>
      <c r="G732" s="12" t="s">
        <v>146</v>
      </c>
      <c r="H732" s="13"/>
      <c r="I732" s="237"/>
      <c r="J732" s="13" t="s">
        <v>147</v>
      </c>
      <c r="K732" s="13" t="s">
        <v>148</v>
      </c>
      <c r="L732" s="13" t="s">
        <v>140</v>
      </c>
      <c r="M732" s="237"/>
      <c r="N732" s="244"/>
      <c r="O732" s="245"/>
      <c r="P732" s="245"/>
      <c r="Q732" s="245"/>
      <c r="R732" s="245"/>
      <c r="S732" s="246"/>
    </row>
    <row r="733" spans="1:19" ht="13.5" x14ac:dyDescent="0.25">
      <c r="A733" s="19"/>
      <c r="B733" s="250"/>
      <c r="C733" s="251"/>
      <c r="D733" s="20"/>
      <c r="E733" s="21"/>
      <c r="F733" s="20"/>
      <c r="G733" s="20"/>
      <c r="H733" s="22">
        <v>2</v>
      </c>
      <c r="I733" s="22">
        <f>H733</f>
        <v>2</v>
      </c>
      <c r="J733" s="22"/>
      <c r="K733" s="22"/>
      <c r="L733" s="22"/>
      <c r="M733" s="23"/>
      <c r="N733" s="244"/>
      <c r="O733" s="245"/>
      <c r="P733" s="245"/>
      <c r="Q733" s="245"/>
      <c r="R733" s="245"/>
      <c r="S733" s="246"/>
    </row>
    <row r="734" spans="1:19" ht="14.25" thickBot="1" x14ac:dyDescent="0.3">
      <c r="A734" s="24"/>
      <c r="B734" s="25"/>
      <c r="C734" s="25"/>
      <c r="D734" s="26"/>
      <c r="E734" s="27"/>
      <c r="F734" s="26"/>
      <c r="G734" s="26"/>
      <c r="H734" s="26"/>
      <c r="I734" s="28">
        <f>SUM(I733)</f>
        <v>2</v>
      </c>
      <c r="J734" s="29"/>
      <c r="K734" s="29"/>
      <c r="L734" s="28"/>
      <c r="M734" s="31">
        <v>0</v>
      </c>
      <c r="N734" s="247"/>
      <c r="O734" s="248"/>
      <c r="P734" s="248"/>
      <c r="Q734" s="248"/>
      <c r="R734" s="248"/>
      <c r="S734" s="249"/>
    </row>
    <row r="735" spans="1:19" ht="14.25" thickBot="1" x14ac:dyDescent="0.3">
      <c r="B735" s="38"/>
      <c r="C735" s="38"/>
      <c r="D735" s="39"/>
      <c r="E735" s="40"/>
      <c r="F735" s="39"/>
      <c r="G735" s="39"/>
      <c r="H735" s="39"/>
      <c r="I735" s="39"/>
      <c r="J735" s="39"/>
      <c r="K735" s="39"/>
      <c r="L735" s="39"/>
      <c r="M735" s="41"/>
      <c r="N735" s="42"/>
      <c r="O735" s="42"/>
      <c r="P735" s="42"/>
      <c r="Q735" s="42"/>
      <c r="R735" s="42"/>
      <c r="S735" s="42"/>
    </row>
    <row r="736" spans="1:19" ht="13.5" customHeight="1" thickBot="1" x14ac:dyDescent="0.25">
      <c r="A736" s="34" t="s">
        <v>511</v>
      </c>
      <c r="B736" s="225" t="str">
        <f>PLANILHA!C126</f>
        <v>Registro de gaveta com canopla cromada diam. 25mm (1"), marcas de referência Fabrimar, Deca ou Docol</v>
      </c>
      <c r="C736" s="226"/>
      <c r="D736" s="226"/>
      <c r="E736" s="226"/>
      <c r="F736" s="226"/>
      <c r="G736" s="226"/>
      <c r="H736" s="226"/>
      <c r="I736" s="226"/>
      <c r="J736" s="226"/>
      <c r="K736" s="226"/>
      <c r="L736" s="226"/>
      <c r="M736" s="226"/>
      <c r="N736" s="226"/>
      <c r="O736" s="227"/>
      <c r="P736" s="228" t="s">
        <v>16</v>
      </c>
      <c r="Q736" s="229"/>
      <c r="R736" s="35">
        <f>I740-M740</f>
        <v>3</v>
      </c>
      <c r="S736" s="36"/>
    </row>
    <row r="737" spans="1:19" ht="13.5" x14ac:dyDescent="0.2">
      <c r="A737" s="230"/>
      <c r="B737" s="231"/>
      <c r="C737" s="232"/>
      <c r="D737" s="10" t="s">
        <v>136</v>
      </c>
      <c r="E737" s="10" t="s">
        <v>137</v>
      </c>
      <c r="F737" s="10" t="s">
        <v>138</v>
      </c>
      <c r="G737" s="10" t="s">
        <v>139</v>
      </c>
      <c r="H737" s="11" t="s">
        <v>140</v>
      </c>
      <c r="I737" s="236" t="s">
        <v>141</v>
      </c>
      <c r="J737" s="238" t="s">
        <v>142</v>
      </c>
      <c r="K737" s="239"/>
      <c r="L737" s="240"/>
      <c r="M737" s="236" t="s">
        <v>141</v>
      </c>
      <c r="N737" s="241" t="s">
        <v>149</v>
      </c>
      <c r="O737" s="242"/>
      <c r="P737" s="242"/>
      <c r="Q737" s="242"/>
      <c r="R737" s="242"/>
      <c r="S737" s="243"/>
    </row>
    <row r="738" spans="1:19" ht="13.5" x14ac:dyDescent="0.2">
      <c r="A738" s="233"/>
      <c r="B738" s="234"/>
      <c r="C738" s="235"/>
      <c r="D738" s="12" t="s">
        <v>147</v>
      </c>
      <c r="E738" s="12" t="s">
        <v>144</v>
      </c>
      <c r="F738" s="12" t="s">
        <v>145</v>
      </c>
      <c r="G738" s="12" t="s">
        <v>146</v>
      </c>
      <c r="H738" s="13"/>
      <c r="I738" s="237"/>
      <c r="J738" s="13" t="s">
        <v>147</v>
      </c>
      <c r="K738" s="13" t="s">
        <v>148</v>
      </c>
      <c r="L738" s="13" t="s">
        <v>140</v>
      </c>
      <c r="M738" s="237"/>
      <c r="N738" s="244"/>
      <c r="O738" s="245"/>
      <c r="P738" s="245"/>
      <c r="Q738" s="245"/>
      <c r="R738" s="245"/>
      <c r="S738" s="246"/>
    </row>
    <row r="739" spans="1:19" ht="13.5" x14ac:dyDescent="0.25">
      <c r="A739" s="19"/>
      <c r="B739" s="250" t="s">
        <v>373</v>
      </c>
      <c r="C739" s="251"/>
      <c r="D739" s="20"/>
      <c r="E739" s="21"/>
      <c r="F739" s="20"/>
      <c r="G739" s="20"/>
      <c r="H739" s="22">
        <v>3</v>
      </c>
      <c r="I739" s="22">
        <f>H739</f>
        <v>3</v>
      </c>
      <c r="J739" s="22"/>
      <c r="K739" s="22"/>
      <c r="L739" s="22"/>
      <c r="M739" s="23"/>
      <c r="N739" s="244"/>
      <c r="O739" s="245"/>
      <c r="P739" s="245"/>
      <c r="Q739" s="245"/>
      <c r="R739" s="245"/>
      <c r="S739" s="246"/>
    </row>
    <row r="740" spans="1:19" ht="14.25" thickBot="1" x14ac:dyDescent="0.3">
      <c r="A740" s="24"/>
      <c r="B740" s="25"/>
      <c r="C740" s="25"/>
      <c r="D740" s="26"/>
      <c r="E740" s="27"/>
      <c r="F740" s="26"/>
      <c r="G740" s="26"/>
      <c r="H740" s="26"/>
      <c r="I740" s="28">
        <f>SUM(I739)</f>
        <v>3</v>
      </c>
      <c r="J740" s="29"/>
      <c r="K740" s="29"/>
      <c r="L740" s="28"/>
      <c r="M740" s="31">
        <v>0</v>
      </c>
      <c r="N740" s="247"/>
      <c r="O740" s="248"/>
      <c r="P740" s="248"/>
      <c r="Q740" s="248"/>
      <c r="R740" s="248"/>
      <c r="S740" s="249"/>
    </row>
    <row r="741" spans="1:19" ht="14.25" thickBot="1" x14ac:dyDescent="0.3">
      <c r="B741" s="38"/>
      <c r="C741" s="38"/>
      <c r="D741" s="39"/>
      <c r="E741" s="40"/>
      <c r="F741" s="39"/>
      <c r="G741" s="39"/>
      <c r="H741" s="39"/>
      <c r="I741" s="39"/>
      <c r="J741" s="39"/>
      <c r="K741" s="39"/>
      <c r="L741" s="39"/>
      <c r="M741" s="41"/>
      <c r="N741" s="42"/>
      <c r="O741" s="42"/>
      <c r="P741" s="42"/>
      <c r="Q741" s="42"/>
      <c r="R741" s="42"/>
      <c r="S741" s="42"/>
    </row>
    <row r="742" spans="1:19" ht="13.5" customHeight="1" thickBot="1" x14ac:dyDescent="0.25">
      <c r="A742" s="34" t="s">
        <v>512</v>
      </c>
      <c r="B742" s="225" t="str">
        <f>PLANILHA!C127</f>
        <v>Tanque em mármore sintético com 2 bojos, inclusive válvula e sifão em PVC</v>
      </c>
      <c r="C742" s="226"/>
      <c r="D742" s="226"/>
      <c r="E742" s="226"/>
      <c r="F742" s="226"/>
      <c r="G742" s="226"/>
      <c r="H742" s="226"/>
      <c r="I742" s="226"/>
      <c r="J742" s="226"/>
      <c r="K742" s="226"/>
      <c r="L742" s="226"/>
      <c r="M742" s="226"/>
      <c r="N742" s="226"/>
      <c r="O742" s="227"/>
      <c r="P742" s="228" t="s">
        <v>16</v>
      </c>
      <c r="Q742" s="229"/>
      <c r="R742" s="35">
        <f>I746-M746</f>
        <v>1</v>
      </c>
      <c r="S742" s="36"/>
    </row>
    <row r="743" spans="1:19" ht="13.5" x14ac:dyDescent="0.2">
      <c r="A743" s="230"/>
      <c r="B743" s="231"/>
      <c r="C743" s="232"/>
      <c r="D743" s="10" t="s">
        <v>136</v>
      </c>
      <c r="E743" s="10" t="s">
        <v>137</v>
      </c>
      <c r="F743" s="10" t="s">
        <v>138</v>
      </c>
      <c r="G743" s="10" t="s">
        <v>139</v>
      </c>
      <c r="H743" s="11" t="s">
        <v>140</v>
      </c>
      <c r="I743" s="236" t="s">
        <v>141</v>
      </c>
      <c r="J743" s="238" t="s">
        <v>142</v>
      </c>
      <c r="K743" s="239"/>
      <c r="L743" s="240"/>
      <c r="M743" s="236" t="s">
        <v>141</v>
      </c>
      <c r="N743" s="241" t="s">
        <v>149</v>
      </c>
      <c r="O743" s="242"/>
      <c r="P743" s="242"/>
      <c r="Q743" s="242"/>
      <c r="R743" s="242"/>
      <c r="S743" s="243"/>
    </row>
    <row r="744" spans="1:19" ht="13.5" x14ac:dyDescent="0.2">
      <c r="A744" s="233"/>
      <c r="B744" s="234"/>
      <c r="C744" s="235"/>
      <c r="D744" s="12" t="s">
        <v>147</v>
      </c>
      <c r="E744" s="12" t="s">
        <v>144</v>
      </c>
      <c r="F744" s="12" t="s">
        <v>145</v>
      </c>
      <c r="G744" s="12" t="s">
        <v>146</v>
      </c>
      <c r="H744" s="13"/>
      <c r="I744" s="237"/>
      <c r="J744" s="13" t="s">
        <v>147</v>
      </c>
      <c r="K744" s="13" t="s">
        <v>148</v>
      </c>
      <c r="L744" s="13" t="s">
        <v>140</v>
      </c>
      <c r="M744" s="237"/>
      <c r="N744" s="244"/>
      <c r="O744" s="245"/>
      <c r="P744" s="245"/>
      <c r="Q744" s="245"/>
      <c r="R744" s="245"/>
      <c r="S744" s="246"/>
    </row>
    <row r="745" spans="1:19" ht="13.5" x14ac:dyDescent="0.25">
      <c r="A745" s="19"/>
      <c r="B745" s="250"/>
      <c r="C745" s="251"/>
      <c r="D745" s="20"/>
      <c r="E745" s="21"/>
      <c r="F745" s="20"/>
      <c r="G745" s="20"/>
      <c r="H745" s="22">
        <v>1</v>
      </c>
      <c r="I745" s="22">
        <f>H745</f>
        <v>1</v>
      </c>
      <c r="J745" s="22"/>
      <c r="K745" s="22"/>
      <c r="L745" s="22"/>
      <c r="M745" s="23"/>
      <c r="N745" s="244"/>
      <c r="O745" s="245"/>
      <c r="P745" s="245"/>
      <c r="Q745" s="245"/>
      <c r="R745" s="245"/>
      <c r="S745" s="246"/>
    </row>
    <row r="746" spans="1:19" ht="14.25" thickBot="1" x14ac:dyDescent="0.3">
      <c r="A746" s="24"/>
      <c r="B746" s="25"/>
      <c r="C746" s="25"/>
      <c r="D746" s="26"/>
      <c r="E746" s="27"/>
      <c r="F746" s="26"/>
      <c r="G746" s="26"/>
      <c r="H746" s="26"/>
      <c r="I746" s="28">
        <f>SUM(I745)</f>
        <v>1</v>
      </c>
      <c r="J746" s="29"/>
      <c r="K746" s="29"/>
      <c r="L746" s="28"/>
      <c r="M746" s="31">
        <v>0</v>
      </c>
      <c r="N746" s="247"/>
      <c r="O746" s="248"/>
      <c r="P746" s="248"/>
      <c r="Q746" s="248"/>
      <c r="R746" s="248"/>
      <c r="S746" s="249"/>
    </row>
    <row r="747" spans="1:19" ht="14.25" thickBot="1" x14ac:dyDescent="0.3">
      <c r="B747" s="38"/>
      <c r="C747" s="38"/>
      <c r="D747" s="39"/>
      <c r="E747" s="40"/>
      <c r="F747" s="39"/>
      <c r="G747" s="39"/>
      <c r="H747" s="39"/>
      <c r="I747" s="39"/>
      <c r="J747" s="39"/>
      <c r="K747" s="39"/>
      <c r="L747" s="39"/>
      <c r="M747" s="41"/>
      <c r="N747" s="42"/>
      <c r="O747" s="42"/>
      <c r="P747" s="42"/>
      <c r="Q747" s="42"/>
      <c r="R747" s="42"/>
      <c r="S747" s="42"/>
    </row>
    <row r="748" spans="1:19" ht="29.25" customHeight="1" thickBot="1" x14ac:dyDescent="0.25">
      <c r="A748" s="34" t="s">
        <v>513</v>
      </c>
      <c r="B748" s="225" t="str">
        <f>PLANILHA!C128</f>
        <v>Lavatório de louça branca com coluna, marcas de referência Deca, Celite ou Ideal Standard, inclusive sifão, válvula e engates cromados, exclusive torneira.</v>
      </c>
      <c r="C748" s="226"/>
      <c r="D748" s="226"/>
      <c r="E748" s="226"/>
      <c r="F748" s="226"/>
      <c r="G748" s="226"/>
      <c r="H748" s="226"/>
      <c r="I748" s="226"/>
      <c r="J748" s="226"/>
      <c r="K748" s="226"/>
      <c r="L748" s="226"/>
      <c r="M748" s="226"/>
      <c r="N748" s="226"/>
      <c r="O748" s="227"/>
      <c r="P748" s="228" t="s">
        <v>16</v>
      </c>
      <c r="Q748" s="229"/>
      <c r="R748" s="35">
        <f>I752-M752</f>
        <v>2</v>
      </c>
      <c r="S748" s="36"/>
    </row>
    <row r="749" spans="1:19" ht="13.5" x14ac:dyDescent="0.2">
      <c r="A749" s="230"/>
      <c r="B749" s="231"/>
      <c r="C749" s="232"/>
      <c r="D749" s="10" t="s">
        <v>136</v>
      </c>
      <c r="E749" s="10" t="s">
        <v>137</v>
      </c>
      <c r="F749" s="10" t="s">
        <v>138</v>
      </c>
      <c r="G749" s="10" t="s">
        <v>139</v>
      </c>
      <c r="H749" s="11" t="s">
        <v>140</v>
      </c>
      <c r="I749" s="236" t="s">
        <v>141</v>
      </c>
      <c r="J749" s="238" t="s">
        <v>142</v>
      </c>
      <c r="K749" s="239"/>
      <c r="L749" s="240"/>
      <c r="M749" s="236" t="s">
        <v>141</v>
      </c>
      <c r="N749" s="241" t="s">
        <v>149</v>
      </c>
      <c r="O749" s="242"/>
      <c r="P749" s="242"/>
      <c r="Q749" s="242"/>
      <c r="R749" s="242"/>
      <c r="S749" s="243"/>
    </row>
    <row r="750" spans="1:19" ht="13.5" x14ac:dyDescent="0.2">
      <c r="A750" s="233"/>
      <c r="B750" s="234"/>
      <c r="C750" s="235"/>
      <c r="D750" s="12" t="s">
        <v>147</v>
      </c>
      <c r="E750" s="12" t="s">
        <v>144</v>
      </c>
      <c r="F750" s="12" t="s">
        <v>145</v>
      </c>
      <c r="G750" s="12" t="s">
        <v>146</v>
      </c>
      <c r="H750" s="13"/>
      <c r="I750" s="237"/>
      <c r="J750" s="13" t="s">
        <v>147</v>
      </c>
      <c r="K750" s="13" t="s">
        <v>148</v>
      </c>
      <c r="L750" s="13" t="s">
        <v>140</v>
      </c>
      <c r="M750" s="237"/>
      <c r="N750" s="244"/>
      <c r="O750" s="245"/>
      <c r="P750" s="245"/>
      <c r="Q750" s="245"/>
      <c r="R750" s="245"/>
      <c r="S750" s="246"/>
    </row>
    <row r="751" spans="1:19" ht="13.5" x14ac:dyDescent="0.25">
      <c r="A751" s="19"/>
      <c r="B751" s="250" t="s">
        <v>308</v>
      </c>
      <c r="C751" s="251"/>
      <c r="D751" s="20"/>
      <c r="E751" s="21"/>
      <c r="F751" s="20"/>
      <c r="G751" s="20"/>
      <c r="H751" s="22">
        <v>2</v>
      </c>
      <c r="I751" s="22">
        <f>H751</f>
        <v>2</v>
      </c>
      <c r="J751" s="22"/>
      <c r="K751" s="22"/>
      <c r="L751" s="22"/>
      <c r="M751" s="23"/>
      <c r="N751" s="244"/>
      <c r="O751" s="245"/>
      <c r="P751" s="245"/>
      <c r="Q751" s="245"/>
      <c r="R751" s="245"/>
      <c r="S751" s="246"/>
    </row>
    <row r="752" spans="1:19" ht="14.25" thickBot="1" x14ac:dyDescent="0.3">
      <c r="A752" s="24"/>
      <c r="B752" s="25"/>
      <c r="C752" s="25"/>
      <c r="D752" s="26"/>
      <c r="E752" s="27"/>
      <c r="F752" s="26"/>
      <c r="G752" s="26"/>
      <c r="H752" s="26"/>
      <c r="I752" s="28">
        <f>SUM(I751)</f>
        <v>2</v>
      </c>
      <c r="J752" s="29"/>
      <c r="K752" s="29"/>
      <c r="L752" s="28"/>
      <c r="M752" s="31">
        <v>0</v>
      </c>
      <c r="N752" s="247"/>
      <c r="O752" s="248"/>
      <c r="P752" s="248"/>
      <c r="Q752" s="248"/>
      <c r="R752" s="248"/>
      <c r="S752" s="249"/>
    </row>
    <row r="753" spans="1:19" ht="14.25" thickBot="1" x14ac:dyDescent="0.3">
      <c r="B753" s="38"/>
      <c r="C753" s="38"/>
      <c r="D753" s="39"/>
      <c r="E753" s="40"/>
      <c r="F753" s="39"/>
      <c r="G753" s="39"/>
      <c r="H753" s="39"/>
      <c r="I753" s="39"/>
      <c r="J753" s="39"/>
      <c r="K753" s="39"/>
      <c r="L753" s="39"/>
      <c r="M753" s="41"/>
      <c r="N753" s="42"/>
      <c r="O753" s="42"/>
      <c r="P753" s="42"/>
      <c r="Q753" s="42"/>
      <c r="R753" s="42"/>
      <c r="S753" s="42"/>
    </row>
    <row r="754" spans="1:19" ht="29.25" customHeight="1" thickBot="1" x14ac:dyDescent="0.25">
      <c r="A754" s="34" t="s">
        <v>514</v>
      </c>
      <c r="B754" s="225" t="str">
        <f>PLANILHA!C129</f>
        <v>Saboneteira de louça branca, 15x15cm, marcas de referência Deca, Celite ou Ideal Standard.</v>
      </c>
      <c r="C754" s="226"/>
      <c r="D754" s="226"/>
      <c r="E754" s="226"/>
      <c r="F754" s="226"/>
      <c r="G754" s="226"/>
      <c r="H754" s="226"/>
      <c r="I754" s="226"/>
      <c r="J754" s="226"/>
      <c r="K754" s="226"/>
      <c r="L754" s="226"/>
      <c r="M754" s="226"/>
      <c r="N754" s="226"/>
      <c r="O754" s="227"/>
      <c r="P754" s="228" t="s">
        <v>16</v>
      </c>
      <c r="Q754" s="229"/>
      <c r="R754" s="35">
        <f>I758-M758</f>
        <v>2</v>
      </c>
      <c r="S754" s="36"/>
    </row>
    <row r="755" spans="1:19" ht="13.5" x14ac:dyDescent="0.2">
      <c r="A755" s="230"/>
      <c r="B755" s="231"/>
      <c r="C755" s="232"/>
      <c r="D755" s="10" t="s">
        <v>136</v>
      </c>
      <c r="E755" s="10" t="s">
        <v>137</v>
      </c>
      <c r="F755" s="10" t="s">
        <v>138</v>
      </c>
      <c r="G755" s="10" t="s">
        <v>139</v>
      </c>
      <c r="H755" s="11" t="s">
        <v>140</v>
      </c>
      <c r="I755" s="236" t="s">
        <v>141</v>
      </c>
      <c r="J755" s="238" t="s">
        <v>142</v>
      </c>
      <c r="K755" s="239"/>
      <c r="L755" s="240"/>
      <c r="M755" s="236" t="s">
        <v>141</v>
      </c>
      <c r="N755" s="241" t="s">
        <v>149</v>
      </c>
      <c r="O755" s="242"/>
      <c r="P755" s="242"/>
      <c r="Q755" s="242"/>
      <c r="R755" s="242"/>
      <c r="S755" s="243"/>
    </row>
    <row r="756" spans="1:19" ht="13.5" x14ac:dyDescent="0.2">
      <c r="A756" s="233"/>
      <c r="B756" s="234"/>
      <c r="C756" s="235"/>
      <c r="D756" s="12" t="s">
        <v>147</v>
      </c>
      <c r="E756" s="12" t="s">
        <v>144</v>
      </c>
      <c r="F756" s="12" t="s">
        <v>145</v>
      </c>
      <c r="G756" s="12" t="s">
        <v>146</v>
      </c>
      <c r="H756" s="13"/>
      <c r="I756" s="237"/>
      <c r="J756" s="13" t="s">
        <v>147</v>
      </c>
      <c r="K756" s="13" t="s">
        <v>148</v>
      </c>
      <c r="L756" s="13" t="s">
        <v>140</v>
      </c>
      <c r="M756" s="237"/>
      <c r="N756" s="244"/>
      <c r="O756" s="245"/>
      <c r="P756" s="245"/>
      <c r="Q756" s="245"/>
      <c r="R756" s="245"/>
      <c r="S756" s="246"/>
    </row>
    <row r="757" spans="1:19" ht="13.5" x14ac:dyDescent="0.25">
      <c r="A757" s="19"/>
      <c r="B757" s="250" t="s">
        <v>308</v>
      </c>
      <c r="C757" s="251"/>
      <c r="D757" s="20"/>
      <c r="E757" s="21"/>
      <c r="F757" s="20"/>
      <c r="G757" s="20"/>
      <c r="H757" s="22">
        <v>2</v>
      </c>
      <c r="I757" s="22">
        <f>H757</f>
        <v>2</v>
      </c>
      <c r="J757" s="22"/>
      <c r="K757" s="22"/>
      <c r="L757" s="22"/>
      <c r="M757" s="23"/>
      <c r="N757" s="244"/>
      <c r="O757" s="245"/>
      <c r="P757" s="245"/>
      <c r="Q757" s="245"/>
      <c r="R757" s="245"/>
      <c r="S757" s="246"/>
    </row>
    <row r="758" spans="1:19" ht="14.25" thickBot="1" x14ac:dyDescent="0.3">
      <c r="A758" s="24"/>
      <c r="B758" s="25"/>
      <c r="C758" s="25"/>
      <c r="D758" s="26"/>
      <c r="E758" s="27"/>
      <c r="F758" s="26"/>
      <c r="G758" s="26"/>
      <c r="H758" s="26"/>
      <c r="I758" s="28">
        <f>SUM(I757)</f>
        <v>2</v>
      </c>
      <c r="J758" s="29"/>
      <c r="K758" s="29"/>
      <c r="L758" s="28"/>
      <c r="M758" s="31">
        <v>0</v>
      </c>
      <c r="N758" s="247"/>
      <c r="O758" s="248"/>
      <c r="P758" s="248"/>
      <c r="Q758" s="248"/>
      <c r="R758" s="248"/>
      <c r="S758" s="249"/>
    </row>
    <row r="759" spans="1:19" ht="13.5" x14ac:dyDescent="0.25">
      <c r="B759" s="38"/>
      <c r="C759" s="38"/>
      <c r="D759" s="39"/>
      <c r="E759" s="40"/>
      <c r="F759" s="39"/>
      <c r="G759" s="39"/>
      <c r="H759" s="39"/>
      <c r="I759" s="39"/>
      <c r="J759" s="39"/>
      <c r="K759" s="39"/>
      <c r="L759" s="39"/>
      <c r="M759" s="41"/>
      <c r="N759" s="42"/>
      <c r="O759" s="42"/>
      <c r="P759" s="42"/>
      <c r="Q759" s="42"/>
      <c r="R759" s="42"/>
      <c r="S759" s="42"/>
    </row>
    <row r="760" spans="1:19" ht="13.5" x14ac:dyDescent="0.25">
      <c r="B760" s="38"/>
      <c r="C760" s="38"/>
      <c r="D760" s="73"/>
      <c r="E760" s="40"/>
      <c r="F760" s="73"/>
      <c r="G760" s="73"/>
      <c r="H760" s="73"/>
      <c r="I760" s="73"/>
      <c r="J760" s="73"/>
      <c r="K760" s="73"/>
      <c r="L760" s="73"/>
      <c r="M760" s="41"/>
      <c r="N760" s="42"/>
      <c r="O760" s="42"/>
      <c r="P760" s="42"/>
      <c r="Q760" s="42"/>
      <c r="R760" s="42"/>
      <c r="S760" s="42"/>
    </row>
    <row r="761" spans="1:19" ht="14.25" thickBot="1" x14ac:dyDescent="0.3">
      <c r="B761" s="38"/>
      <c r="C761" s="38"/>
      <c r="D761" s="73"/>
      <c r="E761" s="40"/>
      <c r="F761" s="73"/>
      <c r="G761" s="73"/>
      <c r="H761" s="73"/>
      <c r="I761" s="73"/>
      <c r="J761" s="73"/>
      <c r="K761" s="73"/>
      <c r="L761" s="73"/>
      <c r="M761" s="41"/>
      <c r="N761" s="42"/>
      <c r="O761" s="42"/>
      <c r="P761" s="42"/>
      <c r="Q761" s="42"/>
      <c r="R761" s="42"/>
      <c r="S761" s="42"/>
    </row>
    <row r="762" spans="1:19" ht="29.25" customHeight="1" thickBot="1" x14ac:dyDescent="0.25">
      <c r="A762" s="34" t="s">
        <v>515</v>
      </c>
      <c r="B762" s="225" t="str">
        <f>PLANILHA!C130</f>
        <v>Papeleira de louça branca, 15x15cm, marcas de referência Deca, Celite ou Ideal Standard.</v>
      </c>
      <c r="C762" s="226"/>
      <c r="D762" s="226"/>
      <c r="E762" s="226"/>
      <c r="F762" s="226"/>
      <c r="G762" s="226"/>
      <c r="H762" s="226"/>
      <c r="I762" s="226"/>
      <c r="J762" s="226"/>
      <c r="K762" s="226"/>
      <c r="L762" s="226"/>
      <c r="M762" s="226"/>
      <c r="N762" s="226"/>
      <c r="O762" s="227"/>
      <c r="P762" s="228" t="s">
        <v>16</v>
      </c>
      <c r="Q762" s="229"/>
      <c r="R762" s="35">
        <f>I766-M766</f>
        <v>4</v>
      </c>
      <c r="S762" s="36"/>
    </row>
    <row r="763" spans="1:19" ht="13.5" x14ac:dyDescent="0.2">
      <c r="A763" s="230"/>
      <c r="B763" s="231"/>
      <c r="C763" s="232"/>
      <c r="D763" s="10" t="s">
        <v>136</v>
      </c>
      <c r="E763" s="10" t="s">
        <v>137</v>
      </c>
      <c r="F763" s="10" t="s">
        <v>138</v>
      </c>
      <c r="G763" s="10" t="s">
        <v>139</v>
      </c>
      <c r="H763" s="11" t="s">
        <v>140</v>
      </c>
      <c r="I763" s="236" t="s">
        <v>141</v>
      </c>
      <c r="J763" s="238" t="s">
        <v>142</v>
      </c>
      <c r="K763" s="239"/>
      <c r="L763" s="240"/>
      <c r="M763" s="236" t="s">
        <v>141</v>
      </c>
      <c r="N763" s="241" t="s">
        <v>149</v>
      </c>
      <c r="O763" s="242"/>
      <c r="P763" s="242"/>
      <c r="Q763" s="242"/>
      <c r="R763" s="242"/>
      <c r="S763" s="243"/>
    </row>
    <row r="764" spans="1:19" ht="13.5" x14ac:dyDescent="0.2">
      <c r="A764" s="233"/>
      <c r="B764" s="234"/>
      <c r="C764" s="235"/>
      <c r="D764" s="12" t="s">
        <v>147</v>
      </c>
      <c r="E764" s="12" t="s">
        <v>144</v>
      </c>
      <c r="F764" s="12" t="s">
        <v>145</v>
      </c>
      <c r="G764" s="12" t="s">
        <v>146</v>
      </c>
      <c r="H764" s="13"/>
      <c r="I764" s="237"/>
      <c r="J764" s="13" t="s">
        <v>147</v>
      </c>
      <c r="K764" s="13" t="s">
        <v>148</v>
      </c>
      <c r="L764" s="13" t="s">
        <v>140</v>
      </c>
      <c r="M764" s="237"/>
      <c r="N764" s="244"/>
      <c r="O764" s="245"/>
      <c r="P764" s="245"/>
      <c r="Q764" s="245"/>
      <c r="R764" s="245"/>
      <c r="S764" s="246"/>
    </row>
    <row r="765" spans="1:19" ht="13.5" x14ac:dyDescent="0.25">
      <c r="A765" s="19"/>
      <c r="B765" s="250" t="s">
        <v>308</v>
      </c>
      <c r="C765" s="251"/>
      <c r="D765" s="20"/>
      <c r="E765" s="21"/>
      <c r="F765" s="20"/>
      <c r="G765" s="20"/>
      <c r="H765" s="22">
        <v>4</v>
      </c>
      <c r="I765" s="22">
        <f>H765</f>
        <v>4</v>
      </c>
      <c r="J765" s="22"/>
      <c r="K765" s="22"/>
      <c r="L765" s="22"/>
      <c r="M765" s="23"/>
      <c r="N765" s="244"/>
      <c r="O765" s="245"/>
      <c r="P765" s="245"/>
      <c r="Q765" s="245"/>
      <c r="R765" s="245"/>
      <c r="S765" s="246"/>
    </row>
    <row r="766" spans="1:19" ht="14.25" thickBot="1" x14ac:dyDescent="0.3">
      <c r="A766" s="24"/>
      <c r="B766" s="25"/>
      <c r="C766" s="25"/>
      <c r="D766" s="26"/>
      <c r="E766" s="27"/>
      <c r="F766" s="26"/>
      <c r="G766" s="26"/>
      <c r="H766" s="26"/>
      <c r="I766" s="28">
        <f>SUM(I765)</f>
        <v>4</v>
      </c>
      <c r="J766" s="29"/>
      <c r="K766" s="29"/>
      <c r="L766" s="28"/>
      <c r="M766" s="31">
        <v>0</v>
      </c>
      <c r="N766" s="247"/>
      <c r="O766" s="248"/>
      <c r="P766" s="248"/>
      <c r="Q766" s="248"/>
      <c r="R766" s="248"/>
      <c r="S766" s="249"/>
    </row>
    <row r="767" spans="1:19" ht="14.25" thickBot="1" x14ac:dyDescent="0.3">
      <c r="B767" s="38"/>
      <c r="C767" s="38"/>
      <c r="D767" s="39"/>
      <c r="E767" s="40"/>
      <c r="F767" s="39"/>
      <c r="G767" s="39"/>
      <c r="H767" s="39"/>
      <c r="I767" s="39"/>
      <c r="J767" s="39"/>
      <c r="K767" s="39"/>
      <c r="L767" s="39"/>
      <c r="M767" s="41"/>
      <c r="N767" s="42"/>
      <c r="O767" s="42"/>
      <c r="P767" s="42"/>
      <c r="Q767" s="42"/>
      <c r="R767" s="42"/>
      <c r="S767" s="42"/>
    </row>
    <row r="768" spans="1:19" ht="29.25" customHeight="1" thickBot="1" x14ac:dyDescent="0.25">
      <c r="A768" s="34" t="s">
        <v>516</v>
      </c>
      <c r="B768" s="225" t="str">
        <f>PLANILHA!C131</f>
        <v>Vaso sanitário padrão popular completo com acessórios para ligação, marcas de referência Deca, Celite ou Ideal Standard, inclusive assento plástico</v>
      </c>
      <c r="C768" s="226"/>
      <c r="D768" s="226"/>
      <c r="E768" s="226"/>
      <c r="F768" s="226"/>
      <c r="G768" s="226"/>
      <c r="H768" s="226"/>
      <c r="I768" s="226"/>
      <c r="J768" s="226"/>
      <c r="K768" s="226"/>
      <c r="L768" s="226"/>
      <c r="M768" s="226"/>
      <c r="N768" s="226"/>
      <c r="O768" s="227"/>
      <c r="P768" s="228" t="s">
        <v>16</v>
      </c>
      <c r="Q768" s="229"/>
      <c r="R768" s="35">
        <f>I772-M772</f>
        <v>4</v>
      </c>
      <c r="S768" s="36"/>
    </row>
    <row r="769" spans="1:19" ht="13.5" x14ac:dyDescent="0.2">
      <c r="A769" s="230"/>
      <c r="B769" s="231"/>
      <c r="C769" s="232"/>
      <c r="D769" s="10" t="s">
        <v>136</v>
      </c>
      <c r="E769" s="10" t="s">
        <v>137</v>
      </c>
      <c r="F769" s="10" t="s">
        <v>138</v>
      </c>
      <c r="G769" s="10" t="s">
        <v>139</v>
      </c>
      <c r="H769" s="11" t="s">
        <v>140</v>
      </c>
      <c r="I769" s="236" t="s">
        <v>141</v>
      </c>
      <c r="J769" s="238" t="s">
        <v>142</v>
      </c>
      <c r="K769" s="239"/>
      <c r="L769" s="240"/>
      <c r="M769" s="236" t="s">
        <v>141</v>
      </c>
      <c r="N769" s="241" t="s">
        <v>149</v>
      </c>
      <c r="O769" s="242"/>
      <c r="P769" s="242"/>
      <c r="Q769" s="242"/>
      <c r="R769" s="242"/>
      <c r="S769" s="243"/>
    </row>
    <row r="770" spans="1:19" ht="13.5" x14ac:dyDescent="0.2">
      <c r="A770" s="233"/>
      <c r="B770" s="234"/>
      <c r="C770" s="235"/>
      <c r="D770" s="12" t="s">
        <v>147</v>
      </c>
      <c r="E770" s="12" t="s">
        <v>144</v>
      </c>
      <c r="F770" s="12" t="s">
        <v>145</v>
      </c>
      <c r="G770" s="12" t="s">
        <v>146</v>
      </c>
      <c r="H770" s="13"/>
      <c r="I770" s="237"/>
      <c r="J770" s="13" t="s">
        <v>147</v>
      </c>
      <c r="K770" s="13" t="s">
        <v>148</v>
      </c>
      <c r="L770" s="13" t="s">
        <v>140</v>
      </c>
      <c r="M770" s="237"/>
      <c r="N770" s="244"/>
      <c r="O770" s="245"/>
      <c r="P770" s="245"/>
      <c r="Q770" s="245"/>
      <c r="R770" s="245"/>
      <c r="S770" s="246"/>
    </row>
    <row r="771" spans="1:19" ht="13.5" x14ac:dyDescent="0.25">
      <c r="A771" s="19"/>
      <c r="B771" s="250" t="s">
        <v>308</v>
      </c>
      <c r="C771" s="251"/>
      <c r="D771" s="20"/>
      <c r="E771" s="21"/>
      <c r="F771" s="20"/>
      <c r="G771" s="20"/>
      <c r="H771" s="22">
        <v>4</v>
      </c>
      <c r="I771" s="22">
        <f>H771</f>
        <v>4</v>
      </c>
      <c r="J771" s="22"/>
      <c r="K771" s="22"/>
      <c r="L771" s="22"/>
      <c r="M771" s="23"/>
      <c r="N771" s="244"/>
      <c r="O771" s="245"/>
      <c r="P771" s="245"/>
      <c r="Q771" s="245"/>
      <c r="R771" s="245"/>
      <c r="S771" s="246"/>
    </row>
    <row r="772" spans="1:19" ht="14.25" thickBot="1" x14ac:dyDescent="0.3">
      <c r="A772" s="24"/>
      <c r="B772" s="25"/>
      <c r="C772" s="25"/>
      <c r="D772" s="26"/>
      <c r="E772" s="27"/>
      <c r="F772" s="26"/>
      <c r="G772" s="26"/>
      <c r="H772" s="26"/>
      <c r="I772" s="28">
        <f>SUM(I771)</f>
        <v>4</v>
      </c>
      <c r="J772" s="29"/>
      <c r="K772" s="29"/>
      <c r="L772" s="28"/>
      <c r="M772" s="31">
        <v>0</v>
      </c>
      <c r="N772" s="247"/>
      <c r="O772" s="248"/>
      <c r="P772" s="248"/>
      <c r="Q772" s="248"/>
      <c r="R772" s="248"/>
      <c r="S772" s="249"/>
    </row>
    <row r="773" spans="1:19" ht="14.25" thickBot="1" x14ac:dyDescent="0.3">
      <c r="B773" s="38"/>
      <c r="C773" s="38"/>
      <c r="D773" s="39"/>
      <c r="E773" s="40"/>
      <c r="F773" s="39"/>
      <c r="G773" s="39"/>
      <c r="H773" s="39"/>
      <c r="I773" s="39"/>
      <c r="J773" s="39"/>
      <c r="K773" s="39"/>
      <c r="L773" s="39"/>
      <c r="M773" s="41"/>
      <c r="N773" s="42"/>
      <c r="O773" s="42"/>
      <c r="P773" s="42"/>
      <c r="Q773" s="42"/>
      <c r="R773" s="42"/>
      <c r="S773" s="42"/>
    </row>
    <row r="774" spans="1:19" ht="14.25" thickBot="1" x14ac:dyDescent="0.25">
      <c r="A774" s="34" t="s">
        <v>517</v>
      </c>
      <c r="B774" s="225" t="str">
        <f>PLANILHA!C132</f>
        <v>Bancada de granito com espessura de 2 cm</v>
      </c>
      <c r="C774" s="226"/>
      <c r="D774" s="226"/>
      <c r="E774" s="226"/>
      <c r="F774" s="226"/>
      <c r="G774" s="226"/>
      <c r="H774" s="226"/>
      <c r="I774" s="226"/>
      <c r="J774" s="226"/>
      <c r="K774" s="226"/>
      <c r="L774" s="226"/>
      <c r="M774" s="226"/>
      <c r="N774" s="226"/>
      <c r="O774" s="227"/>
      <c r="P774" s="228" t="s">
        <v>351</v>
      </c>
      <c r="Q774" s="229"/>
      <c r="R774" s="35">
        <f>I781-M781</f>
        <v>3.0420000000000003</v>
      </c>
      <c r="S774" s="36"/>
    </row>
    <row r="775" spans="1:19" ht="13.5" x14ac:dyDescent="0.2">
      <c r="A775" s="230"/>
      <c r="B775" s="231"/>
      <c r="C775" s="232"/>
      <c r="D775" s="10" t="s">
        <v>136</v>
      </c>
      <c r="E775" s="10" t="s">
        <v>137</v>
      </c>
      <c r="F775" s="10" t="s">
        <v>138</v>
      </c>
      <c r="G775" s="10" t="s">
        <v>139</v>
      </c>
      <c r="H775" s="11" t="s">
        <v>140</v>
      </c>
      <c r="I775" s="236" t="s">
        <v>141</v>
      </c>
      <c r="J775" s="238" t="s">
        <v>142</v>
      </c>
      <c r="K775" s="239"/>
      <c r="L775" s="240"/>
      <c r="M775" s="236" t="s">
        <v>141</v>
      </c>
      <c r="N775" s="241" t="s">
        <v>149</v>
      </c>
      <c r="O775" s="242"/>
      <c r="P775" s="242"/>
      <c r="Q775" s="242"/>
      <c r="R775" s="242"/>
      <c r="S775" s="243"/>
    </row>
    <row r="776" spans="1:19" ht="13.5" x14ac:dyDescent="0.2">
      <c r="A776" s="233"/>
      <c r="B776" s="234"/>
      <c r="C776" s="235"/>
      <c r="D776" s="12" t="s">
        <v>147</v>
      </c>
      <c r="E776" s="12" t="s">
        <v>144</v>
      </c>
      <c r="F776" s="12" t="s">
        <v>145</v>
      </c>
      <c r="G776" s="12" t="s">
        <v>146</v>
      </c>
      <c r="H776" s="13"/>
      <c r="I776" s="237"/>
      <c r="J776" s="13" t="s">
        <v>147</v>
      </c>
      <c r="K776" s="13" t="s">
        <v>148</v>
      </c>
      <c r="L776" s="13" t="s">
        <v>140</v>
      </c>
      <c r="M776" s="237"/>
      <c r="N776" s="244"/>
      <c r="O776" s="245"/>
      <c r="P776" s="245"/>
      <c r="Q776" s="245"/>
      <c r="R776" s="245"/>
      <c r="S776" s="246"/>
    </row>
    <row r="777" spans="1:19" ht="13.5" x14ac:dyDescent="0.25">
      <c r="A777" s="19"/>
      <c r="B777" s="250" t="s">
        <v>379</v>
      </c>
      <c r="C777" s="251"/>
      <c r="D777" s="20">
        <v>1.7</v>
      </c>
      <c r="E777" s="21">
        <v>0.6</v>
      </c>
      <c r="F777" s="20"/>
      <c r="G777" s="20"/>
      <c r="H777" s="22">
        <f>D777*E777</f>
        <v>1.02</v>
      </c>
      <c r="I777" s="22">
        <f>H777</f>
        <v>1.02</v>
      </c>
      <c r="J777" s="22"/>
      <c r="K777" s="22"/>
      <c r="L777" s="22"/>
      <c r="M777" s="23"/>
      <c r="N777" s="244"/>
      <c r="O777" s="245"/>
      <c r="P777" s="245"/>
      <c r="Q777" s="245"/>
      <c r="R777" s="245"/>
      <c r="S777" s="246"/>
    </row>
    <row r="778" spans="1:19" ht="13.5" x14ac:dyDescent="0.25">
      <c r="A778" s="19"/>
      <c r="B778" s="250" t="s">
        <v>393</v>
      </c>
      <c r="C778" s="251"/>
      <c r="D778" s="20">
        <v>1.1200000000000001</v>
      </c>
      <c r="E778" s="21">
        <v>0.6</v>
      </c>
      <c r="F778" s="20"/>
      <c r="G778" s="20"/>
      <c r="H778" s="22">
        <f>D778*E778</f>
        <v>0.67200000000000004</v>
      </c>
      <c r="I778" s="22">
        <f>H778</f>
        <v>0.67200000000000004</v>
      </c>
      <c r="J778" s="22"/>
      <c r="K778" s="22"/>
      <c r="L778" s="22"/>
      <c r="M778" s="23"/>
      <c r="N778" s="244"/>
      <c r="O778" s="245"/>
      <c r="P778" s="245"/>
      <c r="Q778" s="245"/>
      <c r="R778" s="245"/>
      <c r="S778" s="246"/>
    </row>
    <row r="779" spans="1:19" ht="24.75" customHeight="1" x14ac:dyDescent="0.25">
      <c r="A779" s="19"/>
      <c r="B779" s="264" t="s">
        <v>394</v>
      </c>
      <c r="C779" s="265"/>
      <c r="D779" s="20">
        <v>1.61</v>
      </c>
      <c r="E779" s="21">
        <v>0.6</v>
      </c>
      <c r="F779" s="20"/>
      <c r="G779" s="20"/>
      <c r="H779" s="22">
        <f>D779*E779</f>
        <v>0.96599999999999997</v>
      </c>
      <c r="I779" s="22">
        <f>H779</f>
        <v>0.96599999999999997</v>
      </c>
      <c r="J779" s="22"/>
      <c r="K779" s="22"/>
      <c r="L779" s="22"/>
      <c r="M779" s="23"/>
      <c r="N779" s="244"/>
      <c r="O779" s="245"/>
      <c r="P779" s="245"/>
      <c r="Q779" s="245"/>
      <c r="R779" s="245"/>
      <c r="S779" s="246"/>
    </row>
    <row r="780" spans="1:19" ht="24.75" customHeight="1" x14ac:dyDescent="0.25">
      <c r="A780" s="19"/>
      <c r="B780" s="264" t="s">
        <v>395</v>
      </c>
      <c r="C780" s="265"/>
      <c r="D780" s="20">
        <v>1.2</v>
      </c>
      <c r="E780" s="21">
        <v>0.32</v>
      </c>
      <c r="F780" s="20"/>
      <c r="G780" s="20"/>
      <c r="H780" s="22">
        <f>D780*E780</f>
        <v>0.38400000000000001</v>
      </c>
      <c r="I780" s="22">
        <f>H780</f>
        <v>0.38400000000000001</v>
      </c>
      <c r="J780" s="22"/>
      <c r="K780" s="22"/>
      <c r="L780" s="22"/>
      <c r="M780" s="23"/>
      <c r="N780" s="244"/>
      <c r="O780" s="245"/>
      <c r="P780" s="245"/>
      <c r="Q780" s="245"/>
      <c r="R780" s="245"/>
      <c r="S780" s="246"/>
    </row>
    <row r="781" spans="1:19" ht="14.25" thickBot="1" x14ac:dyDescent="0.3">
      <c r="A781" s="24"/>
      <c r="B781" s="25"/>
      <c r="C781" s="25"/>
      <c r="D781" s="26"/>
      <c r="E781" s="27"/>
      <c r="F781" s="26"/>
      <c r="G781" s="26"/>
      <c r="H781" s="26"/>
      <c r="I781" s="28">
        <f>SUM(I777:I780)</f>
        <v>3.0420000000000003</v>
      </c>
      <c r="J781" s="29"/>
      <c r="K781" s="29"/>
      <c r="L781" s="28"/>
      <c r="M781" s="31">
        <v>0</v>
      </c>
      <c r="N781" s="247"/>
      <c r="O781" s="248"/>
      <c r="P781" s="248"/>
      <c r="Q781" s="248"/>
      <c r="R781" s="248"/>
      <c r="S781" s="249"/>
    </row>
    <row r="782" spans="1:19" ht="14.25" thickBot="1" x14ac:dyDescent="0.3">
      <c r="B782" s="38"/>
      <c r="C782" s="38"/>
      <c r="D782" s="39"/>
      <c r="E782" s="40"/>
      <c r="F782" s="39"/>
      <c r="G782" s="39"/>
      <c r="H782" s="39"/>
      <c r="I782" s="39"/>
      <c r="J782" s="39"/>
      <c r="K782" s="39"/>
      <c r="L782" s="39"/>
      <c r="M782" s="41"/>
      <c r="N782" s="42"/>
      <c r="O782" s="42"/>
      <c r="P782" s="42"/>
      <c r="Q782" s="42"/>
      <c r="R782" s="42"/>
      <c r="S782" s="42"/>
    </row>
    <row r="783" spans="1:19" ht="14.25" thickBot="1" x14ac:dyDescent="0.25">
      <c r="A783" s="34" t="s">
        <v>518</v>
      </c>
      <c r="B783" s="225" t="str">
        <f>PLANILHA!C133</f>
        <v>Canopla para válvula de descarga, marcas de referência Fabrimar, Deca ou Docol</v>
      </c>
      <c r="C783" s="226"/>
      <c r="D783" s="226"/>
      <c r="E783" s="226"/>
      <c r="F783" s="226"/>
      <c r="G783" s="226"/>
      <c r="H783" s="226"/>
      <c r="I783" s="226"/>
      <c r="J783" s="226"/>
      <c r="K783" s="226"/>
      <c r="L783" s="226"/>
      <c r="M783" s="226"/>
      <c r="N783" s="226"/>
      <c r="O783" s="227"/>
      <c r="P783" s="228" t="s">
        <v>351</v>
      </c>
      <c r="Q783" s="229"/>
      <c r="R783" s="35">
        <f>I787-M787</f>
        <v>4</v>
      </c>
      <c r="S783" s="36"/>
    </row>
    <row r="784" spans="1:19" ht="13.5" x14ac:dyDescent="0.2">
      <c r="A784" s="230"/>
      <c r="B784" s="231"/>
      <c r="C784" s="232"/>
      <c r="D784" s="10" t="s">
        <v>136</v>
      </c>
      <c r="E784" s="10" t="s">
        <v>137</v>
      </c>
      <c r="F784" s="10" t="s">
        <v>138</v>
      </c>
      <c r="G784" s="10" t="s">
        <v>139</v>
      </c>
      <c r="H784" s="11" t="s">
        <v>140</v>
      </c>
      <c r="I784" s="236" t="s">
        <v>141</v>
      </c>
      <c r="J784" s="238" t="s">
        <v>142</v>
      </c>
      <c r="K784" s="239"/>
      <c r="L784" s="240"/>
      <c r="M784" s="236" t="s">
        <v>141</v>
      </c>
      <c r="N784" s="241" t="s">
        <v>149</v>
      </c>
      <c r="O784" s="242"/>
      <c r="P784" s="242"/>
      <c r="Q784" s="242"/>
      <c r="R784" s="242"/>
      <c r="S784" s="243"/>
    </row>
    <row r="785" spans="1:19" ht="13.5" x14ac:dyDescent="0.2">
      <c r="A785" s="233"/>
      <c r="B785" s="234"/>
      <c r="C785" s="235"/>
      <c r="D785" s="12" t="s">
        <v>147</v>
      </c>
      <c r="E785" s="12" t="s">
        <v>144</v>
      </c>
      <c r="F785" s="12" t="s">
        <v>145</v>
      </c>
      <c r="G785" s="12" t="s">
        <v>146</v>
      </c>
      <c r="H785" s="13"/>
      <c r="I785" s="237"/>
      <c r="J785" s="13" t="s">
        <v>147</v>
      </c>
      <c r="K785" s="13" t="s">
        <v>148</v>
      </c>
      <c r="L785" s="13" t="s">
        <v>140</v>
      </c>
      <c r="M785" s="237"/>
      <c r="N785" s="244"/>
      <c r="O785" s="245"/>
      <c r="P785" s="245"/>
      <c r="Q785" s="245"/>
      <c r="R785" s="245"/>
      <c r="S785" s="246"/>
    </row>
    <row r="786" spans="1:19" ht="13.5" x14ac:dyDescent="0.25">
      <c r="A786" s="19"/>
      <c r="B786" s="250" t="s">
        <v>308</v>
      </c>
      <c r="C786" s="251"/>
      <c r="D786" s="20"/>
      <c r="E786" s="21"/>
      <c r="F786" s="20"/>
      <c r="G786" s="20"/>
      <c r="H786" s="22">
        <v>4</v>
      </c>
      <c r="I786" s="22">
        <f>H786</f>
        <v>4</v>
      </c>
      <c r="J786" s="22"/>
      <c r="K786" s="22"/>
      <c r="L786" s="22"/>
      <c r="M786" s="23"/>
      <c r="N786" s="244"/>
      <c r="O786" s="245"/>
      <c r="P786" s="245"/>
      <c r="Q786" s="245"/>
      <c r="R786" s="245"/>
      <c r="S786" s="246"/>
    </row>
    <row r="787" spans="1:19" ht="14.25" thickBot="1" x14ac:dyDescent="0.3">
      <c r="A787" s="24"/>
      <c r="B787" s="25"/>
      <c r="C787" s="25"/>
      <c r="D787" s="26"/>
      <c r="E787" s="27"/>
      <c r="F787" s="26"/>
      <c r="G787" s="26"/>
      <c r="H787" s="26"/>
      <c r="I787" s="28">
        <f>SUM(I786)</f>
        <v>4</v>
      </c>
      <c r="J787" s="29"/>
      <c r="K787" s="29"/>
      <c r="L787" s="28"/>
      <c r="M787" s="31">
        <v>0</v>
      </c>
      <c r="N787" s="247"/>
      <c r="O787" s="248"/>
      <c r="P787" s="248"/>
      <c r="Q787" s="248"/>
      <c r="R787" s="248"/>
      <c r="S787" s="249"/>
    </row>
    <row r="788" spans="1:19" ht="13.5" x14ac:dyDescent="0.25">
      <c r="B788" s="38"/>
      <c r="C788" s="38"/>
      <c r="D788" s="39"/>
      <c r="E788" s="40"/>
      <c r="F788" s="39"/>
      <c r="G788" s="39"/>
      <c r="H788" s="39"/>
      <c r="I788" s="39"/>
      <c r="J788" s="39"/>
      <c r="K788" s="39"/>
      <c r="L788" s="39"/>
      <c r="M788" s="41"/>
      <c r="N788" s="42"/>
      <c r="O788" s="42"/>
      <c r="P788" s="42"/>
      <c r="Q788" s="42"/>
      <c r="R788" s="42"/>
      <c r="S788" s="42"/>
    </row>
    <row r="789" spans="1:19" ht="13.5" x14ac:dyDescent="0.25">
      <c r="B789" s="38"/>
      <c r="C789" s="38"/>
      <c r="D789" s="73"/>
      <c r="E789" s="40"/>
      <c r="F789" s="73"/>
      <c r="G789" s="73"/>
      <c r="H789" s="73"/>
      <c r="I789" s="73"/>
      <c r="J789" s="73"/>
      <c r="K789" s="73"/>
      <c r="L789" s="73"/>
      <c r="M789" s="41"/>
      <c r="N789" s="42"/>
      <c r="O789" s="42"/>
      <c r="P789" s="42"/>
      <c r="Q789" s="42"/>
      <c r="R789" s="42"/>
      <c r="S789" s="42"/>
    </row>
    <row r="790" spans="1:19" ht="13.5" x14ac:dyDescent="0.25">
      <c r="B790" s="38"/>
      <c r="C790" s="38"/>
      <c r="D790" s="73"/>
      <c r="E790" s="40"/>
      <c r="F790" s="73"/>
      <c r="G790" s="73"/>
      <c r="H790" s="73"/>
      <c r="I790" s="73"/>
      <c r="J790" s="73"/>
      <c r="K790" s="73"/>
      <c r="L790" s="73"/>
      <c r="M790" s="41"/>
      <c r="N790" s="42"/>
      <c r="O790" s="42"/>
      <c r="P790" s="42"/>
      <c r="Q790" s="42"/>
      <c r="R790" s="42"/>
      <c r="S790" s="42"/>
    </row>
    <row r="791" spans="1:19" ht="14.25" thickBot="1" x14ac:dyDescent="0.3">
      <c r="B791" s="38"/>
      <c r="C791" s="38"/>
      <c r="D791" s="73"/>
      <c r="E791" s="40"/>
      <c r="F791" s="73"/>
      <c r="G791" s="73"/>
      <c r="H791" s="73"/>
      <c r="I791" s="73"/>
      <c r="J791" s="73"/>
      <c r="K791" s="73"/>
      <c r="L791" s="73"/>
      <c r="M791" s="41"/>
      <c r="N791" s="42"/>
      <c r="O791" s="42"/>
      <c r="P791" s="42"/>
      <c r="Q791" s="42"/>
      <c r="R791" s="42"/>
      <c r="S791" s="42"/>
    </row>
    <row r="792" spans="1:19" ht="32.25" customHeight="1" thickBot="1" x14ac:dyDescent="0.25">
      <c r="A792" s="34" t="s">
        <v>519</v>
      </c>
      <c r="B792" s="225" t="str">
        <f>PLANILHA!C134</f>
        <v>Cuba de aço inox n° 1(dim.460x300x150)mm, marcas de referência Franke, Strake, tramontina, inclusive válvula de metal 31/2" e sifão cromado 1 x 1/2", excl. torneira</v>
      </c>
      <c r="C792" s="226"/>
      <c r="D792" s="226"/>
      <c r="E792" s="226"/>
      <c r="F792" s="226"/>
      <c r="G792" s="226"/>
      <c r="H792" s="226"/>
      <c r="I792" s="226"/>
      <c r="J792" s="226"/>
      <c r="K792" s="226"/>
      <c r="L792" s="226"/>
      <c r="M792" s="226"/>
      <c r="N792" s="226"/>
      <c r="O792" s="227"/>
      <c r="P792" s="228" t="s">
        <v>16</v>
      </c>
      <c r="Q792" s="229"/>
      <c r="R792" s="35">
        <f>I796-M796</f>
        <v>1</v>
      </c>
      <c r="S792" s="36"/>
    </row>
    <row r="793" spans="1:19" ht="13.5" x14ac:dyDescent="0.2">
      <c r="A793" s="230"/>
      <c r="B793" s="231"/>
      <c r="C793" s="232"/>
      <c r="D793" s="10" t="s">
        <v>136</v>
      </c>
      <c r="E793" s="10" t="s">
        <v>137</v>
      </c>
      <c r="F793" s="10" t="s">
        <v>138</v>
      </c>
      <c r="G793" s="10" t="s">
        <v>139</v>
      </c>
      <c r="H793" s="11" t="s">
        <v>140</v>
      </c>
      <c r="I793" s="236" t="s">
        <v>141</v>
      </c>
      <c r="J793" s="238" t="s">
        <v>142</v>
      </c>
      <c r="K793" s="239"/>
      <c r="L793" s="240"/>
      <c r="M793" s="236" t="s">
        <v>141</v>
      </c>
      <c r="N793" s="241" t="s">
        <v>149</v>
      </c>
      <c r="O793" s="242"/>
      <c r="P793" s="242"/>
      <c r="Q793" s="242"/>
      <c r="R793" s="242"/>
      <c r="S793" s="243"/>
    </row>
    <row r="794" spans="1:19" ht="13.5" x14ac:dyDescent="0.2">
      <c r="A794" s="233"/>
      <c r="B794" s="234"/>
      <c r="C794" s="235"/>
      <c r="D794" s="12" t="s">
        <v>147</v>
      </c>
      <c r="E794" s="12" t="s">
        <v>144</v>
      </c>
      <c r="F794" s="12" t="s">
        <v>145</v>
      </c>
      <c r="G794" s="12" t="s">
        <v>146</v>
      </c>
      <c r="H794" s="13"/>
      <c r="I794" s="237"/>
      <c r="J794" s="13" t="s">
        <v>147</v>
      </c>
      <c r="K794" s="13" t="s">
        <v>148</v>
      </c>
      <c r="L794" s="13" t="s">
        <v>140</v>
      </c>
      <c r="M794" s="237"/>
      <c r="N794" s="244"/>
      <c r="O794" s="245"/>
      <c r="P794" s="245"/>
      <c r="Q794" s="245"/>
      <c r="R794" s="245"/>
      <c r="S794" s="246"/>
    </row>
    <row r="795" spans="1:19" ht="13.5" x14ac:dyDescent="0.25">
      <c r="A795" s="19"/>
      <c r="B795" s="250" t="s">
        <v>309</v>
      </c>
      <c r="C795" s="251"/>
      <c r="D795" s="20"/>
      <c r="E795" s="21"/>
      <c r="F795" s="20"/>
      <c r="G795" s="20"/>
      <c r="H795" s="22">
        <v>1</v>
      </c>
      <c r="I795" s="22">
        <f>H795</f>
        <v>1</v>
      </c>
      <c r="J795" s="22"/>
      <c r="K795" s="22"/>
      <c r="L795" s="22"/>
      <c r="M795" s="23"/>
      <c r="N795" s="244"/>
      <c r="O795" s="245"/>
      <c r="P795" s="245"/>
      <c r="Q795" s="245"/>
      <c r="R795" s="245"/>
      <c r="S795" s="246"/>
    </row>
    <row r="796" spans="1:19" ht="14.25" thickBot="1" x14ac:dyDescent="0.3">
      <c r="A796" s="24"/>
      <c r="B796" s="25"/>
      <c r="C796" s="25"/>
      <c r="D796" s="26"/>
      <c r="E796" s="27"/>
      <c r="F796" s="26"/>
      <c r="G796" s="26"/>
      <c r="H796" s="26"/>
      <c r="I796" s="28">
        <f>SUM(I795)</f>
        <v>1</v>
      </c>
      <c r="J796" s="29"/>
      <c r="K796" s="29"/>
      <c r="L796" s="28"/>
      <c r="M796" s="31">
        <v>0</v>
      </c>
      <c r="N796" s="247"/>
      <c r="O796" s="248"/>
      <c r="P796" s="248"/>
      <c r="Q796" s="248"/>
      <c r="R796" s="248"/>
      <c r="S796" s="249"/>
    </row>
    <row r="797" spans="1:19" ht="14.25" thickBot="1" x14ac:dyDescent="0.3">
      <c r="B797" s="38"/>
      <c r="C797" s="38"/>
      <c r="D797" s="39"/>
      <c r="E797" s="40"/>
      <c r="F797" s="39"/>
      <c r="G797" s="39"/>
      <c r="H797" s="39"/>
      <c r="I797" s="39"/>
      <c r="J797" s="39"/>
      <c r="K797" s="39"/>
      <c r="L797" s="39"/>
      <c r="M797" s="41"/>
      <c r="N797" s="42"/>
      <c r="O797" s="42"/>
      <c r="P797" s="42"/>
      <c r="Q797" s="42"/>
      <c r="R797" s="42"/>
      <c r="S797" s="42"/>
    </row>
    <row r="798" spans="1:19" ht="14.25" thickBot="1" x14ac:dyDescent="0.25">
      <c r="A798" s="34" t="s">
        <v>520</v>
      </c>
      <c r="B798" s="225" t="str">
        <f>PLANILHA!C135</f>
        <v>Reservatório de polietileno de 3000 litros, inclusive peça de apoio de 6x16 cm, exclusive flanges e torneira de bóia</v>
      </c>
      <c r="C798" s="226"/>
      <c r="D798" s="226"/>
      <c r="E798" s="226"/>
      <c r="F798" s="226"/>
      <c r="G798" s="226"/>
      <c r="H798" s="226"/>
      <c r="I798" s="226"/>
      <c r="J798" s="226"/>
      <c r="K798" s="226"/>
      <c r="L798" s="226"/>
      <c r="M798" s="226"/>
      <c r="N798" s="226"/>
      <c r="O798" s="227"/>
      <c r="P798" s="228" t="s">
        <v>16</v>
      </c>
      <c r="Q798" s="229"/>
      <c r="R798" s="35">
        <f>I802-M802</f>
        <v>2</v>
      </c>
      <c r="S798" s="36"/>
    </row>
    <row r="799" spans="1:19" ht="13.5" x14ac:dyDescent="0.2">
      <c r="A799" s="230"/>
      <c r="B799" s="231"/>
      <c r="C799" s="232"/>
      <c r="D799" s="10" t="s">
        <v>136</v>
      </c>
      <c r="E799" s="10" t="s">
        <v>137</v>
      </c>
      <c r="F799" s="10" t="s">
        <v>138</v>
      </c>
      <c r="G799" s="10" t="s">
        <v>139</v>
      </c>
      <c r="H799" s="11" t="s">
        <v>140</v>
      </c>
      <c r="I799" s="236" t="s">
        <v>141</v>
      </c>
      <c r="J799" s="238" t="s">
        <v>142</v>
      </c>
      <c r="K799" s="239"/>
      <c r="L799" s="240"/>
      <c r="M799" s="236" t="s">
        <v>141</v>
      </c>
      <c r="N799" s="241" t="s">
        <v>149</v>
      </c>
      <c r="O799" s="242"/>
      <c r="P799" s="242"/>
      <c r="Q799" s="242"/>
      <c r="R799" s="242"/>
      <c r="S799" s="243"/>
    </row>
    <row r="800" spans="1:19" ht="13.5" x14ac:dyDescent="0.2">
      <c r="A800" s="233"/>
      <c r="B800" s="234"/>
      <c r="C800" s="235"/>
      <c r="D800" s="12" t="s">
        <v>147</v>
      </c>
      <c r="E800" s="12" t="s">
        <v>144</v>
      </c>
      <c r="F800" s="12" t="s">
        <v>145</v>
      </c>
      <c r="G800" s="12" t="s">
        <v>146</v>
      </c>
      <c r="H800" s="13"/>
      <c r="I800" s="237"/>
      <c r="J800" s="13" t="s">
        <v>147</v>
      </c>
      <c r="K800" s="13" t="s">
        <v>148</v>
      </c>
      <c r="L800" s="13" t="s">
        <v>140</v>
      </c>
      <c r="M800" s="237"/>
      <c r="N800" s="244"/>
      <c r="O800" s="245"/>
      <c r="P800" s="245"/>
      <c r="Q800" s="245"/>
      <c r="R800" s="245"/>
      <c r="S800" s="246"/>
    </row>
    <row r="801" spans="1:19" ht="13.5" x14ac:dyDescent="0.25">
      <c r="A801" s="19"/>
      <c r="B801" s="250"/>
      <c r="C801" s="251"/>
      <c r="D801" s="20"/>
      <c r="E801" s="21"/>
      <c r="F801" s="20"/>
      <c r="G801" s="20"/>
      <c r="H801" s="22">
        <v>2</v>
      </c>
      <c r="I801" s="22">
        <f>H801</f>
        <v>2</v>
      </c>
      <c r="J801" s="22"/>
      <c r="K801" s="22"/>
      <c r="L801" s="22"/>
      <c r="M801" s="23"/>
      <c r="N801" s="244"/>
      <c r="O801" s="245"/>
      <c r="P801" s="245"/>
      <c r="Q801" s="245"/>
      <c r="R801" s="245"/>
      <c r="S801" s="246"/>
    </row>
    <row r="802" spans="1:19" ht="14.25" thickBot="1" x14ac:dyDescent="0.3">
      <c r="A802" s="24"/>
      <c r="B802" s="25"/>
      <c r="C802" s="25"/>
      <c r="D802" s="26"/>
      <c r="E802" s="27"/>
      <c r="F802" s="26"/>
      <c r="G802" s="26"/>
      <c r="H802" s="26"/>
      <c r="I802" s="28">
        <f>SUM(I801)</f>
        <v>2</v>
      </c>
      <c r="J802" s="29"/>
      <c r="K802" s="29"/>
      <c r="L802" s="28"/>
      <c r="M802" s="31">
        <v>0</v>
      </c>
      <c r="N802" s="247"/>
      <c r="O802" s="248"/>
      <c r="P802" s="248"/>
      <c r="Q802" s="248"/>
      <c r="R802" s="248"/>
      <c r="S802" s="249"/>
    </row>
    <row r="803" spans="1:19" ht="14.25" thickBot="1" x14ac:dyDescent="0.3">
      <c r="B803" s="38"/>
      <c r="C803" s="38"/>
      <c r="D803" s="39"/>
      <c r="E803" s="40"/>
      <c r="F803" s="39"/>
      <c r="G803" s="39"/>
      <c r="H803" s="39"/>
      <c r="I803" s="39"/>
      <c r="J803" s="39"/>
      <c r="K803" s="39"/>
      <c r="L803" s="39"/>
      <c r="M803" s="41"/>
      <c r="N803" s="42"/>
      <c r="O803" s="42"/>
      <c r="P803" s="42"/>
      <c r="Q803" s="42"/>
      <c r="R803" s="42"/>
      <c r="S803" s="42"/>
    </row>
    <row r="804" spans="1:19" ht="14.25" thickBot="1" x14ac:dyDescent="0.25">
      <c r="A804" s="34" t="s">
        <v>521</v>
      </c>
      <c r="B804" s="225" t="str">
        <f>PLANILHA!C136</f>
        <v>Ducha manual Acqua jet , linha Aquarius, com registro ref.C 2195, marcas de referência Fabrimar, Deca ou Docol</v>
      </c>
      <c r="C804" s="226"/>
      <c r="D804" s="226"/>
      <c r="E804" s="226"/>
      <c r="F804" s="226"/>
      <c r="G804" s="226"/>
      <c r="H804" s="226"/>
      <c r="I804" s="226"/>
      <c r="J804" s="226"/>
      <c r="K804" s="226"/>
      <c r="L804" s="226"/>
      <c r="M804" s="226"/>
      <c r="N804" s="226"/>
      <c r="O804" s="227"/>
      <c r="P804" s="228" t="s">
        <v>16</v>
      </c>
      <c r="Q804" s="229"/>
      <c r="R804" s="35">
        <f>I808-M808</f>
        <v>4</v>
      </c>
      <c r="S804" s="36"/>
    </row>
    <row r="805" spans="1:19" ht="13.5" x14ac:dyDescent="0.2">
      <c r="A805" s="230"/>
      <c r="B805" s="231"/>
      <c r="C805" s="232"/>
      <c r="D805" s="10" t="s">
        <v>136</v>
      </c>
      <c r="E805" s="10" t="s">
        <v>137</v>
      </c>
      <c r="F805" s="10" t="s">
        <v>138</v>
      </c>
      <c r="G805" s="10" t="s">
        <v>139</v>
      </c>
      <c r="H805" s="11" t="s">
        <v>140</v>
      </c>
      <c r="I805" s="236" t="s">
        <v>141</v>
      </c>
      <c r="J805" s="238" t="s">
        <v>142</v>
      </c>
      <c r="K805" s="239"/>
      <c r="L805" s="240"/>
      <c r="M805" s="236" t="s">
        <v>141</v>
      </c>
      <c r="N805" s="241" t="s">
        <v>149</v>
      </c>
      <c r="O805" s="242"/>
      <c r="P805" s="242"/>
      <c r="Q805" s="242"/>
      <c r="R805" s="242"/>
      <c r="S805" s="243"/>
    </row>
    <row r="806" spans="1:19" ht="13.5" x14ac:dyDescent="0.2">
      <c r="A806" s="233"/>
      <c r="B806" s="234"/>
      <c r="C806" s="235"/>
      <c r="D806" s="12" t="s">
        <v>147</v>
      </c>
      <c r="E806" s="12" t="s">
        <v>144</v>
      </c>
      <c r="F806" s="12" t="s">
        <v>145</v>
      </c>
      <c r="G806" s="12" t="s">
        <v>146</v>
      </c>
      <c r="H806" s="13"/>
      <c r="I806" s="237"/>
      <c r="J806" s="13" t="s">
        <v>147</v>
      </c>
      <c r="K806" s="13" t="s">
        <v>148</v>
      </c>
      <c r="L806" s="13" t="s">
        <v>140</v>
      </c>
      <c r="M806" s="237"/>
      <c r="N806" s="244"/>
      <c r="O806" s="245"/>
      <c r="P806" s="245"/>
      <c r="Q806" s="245"/>
      <c r="R806" s="245"/>
      <c r="S806" s="246"/>
    </row>
    <row r="807" spans="1:19" ht="13.5" x14ac:dyDescent="0.25">
      <c r="A807" s="19"/>
      <c r="B807" s="250" t="s">
        <v>308</v>
      </c>
      <c r="C807" s="251"/>
      <c r="D807" s="20"/>
      <c r="E807" s="21"/>
      <c r="F807" s="20"/>
      <c r="G807" s="20"/>
      <c r="H807" s="22">
        <v>4</v>
      </c>
      <c r="I807" s="22">
        <f>H807</f>
        <v>4</v>
      </c>
      <c r="J807" s="22"/>
      <c r="K807" s="22"/>
      <c r="L807" s="22"/>
      <c r="M807" s="23"/>
      <c r="N807" s="244"/>
      <c r="O807" s="245"/>
      <c r="P807" s="245"/>
      <c r="Q807" s="245"/>
      <c r="R807" s="245"/>
      <c r="S807" s="246"/>
    </row>
    <row r="808" spans="1:19" ht="14.25" thickBot="1" x14ac:dyDescent="0.3">
      <c r="A808" s="24"/>
      <c r="B808" s="25"/>
      <c r="C808" s="25"/>
      <c r="D808" s="26"/>
      <c r="E808" s="27"/>
      <c r="F808" s="26"/>
      <c r="G808" s="26"/>
      <c r="H808" s="26"/>
      <c r="I808" s="28">
        <f>SUM(I807)</f>
        <v>4</v>
      </c>
      <c r="J808" s="29"/>
      <c r="K808" s="29"/>
      <c r="L808" s="28"/>
      <c r="M808" s="31">
        <v>0</v>
      </c>
      <c r="N808" s="247"/>
      <c r="O808" s="248"/>
      <c r="P808" s="248"/>
      <c r="Q808" s="248"/>
      <c r="R808" s="248"/>
      <c r="S808" s="249"/>
    </row>
    <row r="809" spans="1:19" ht="14.25" thickBot="1" x14ac:dyDescent="0.3">
      <c r="B809" s="38"/>
      <c r="C809" s="38"/>
      <c r="D809" s="39"/>
      <c r="E809" s="40"/>
      <c r="F809" s="39"/>
      <c r="G809" s="39"/>
      <c r="H809" s="39"/>
      <c r="I809" s="39"/>
      <c r="J809" s="39"/>
      <c r="K809" s="39"/>
      <c r="L809" s="39"/>
      <c r="M809" s="41"/>
      <c r="N809" s="42"/>
      <c r="O809" s="42"/>
      <c r="P809" s="42"/>
      <c r="Q809" s="42"/>
      <c r="R809" s="42"/>
      <c r="S809" s="42"/>
    </row>
    <row r="810" spans="1:19" ht="13.5" customHeight="1" thickBot="1" x14ac:dyDescent="0.25">
      <c r="A810" s="71" t="s">
        <v>106</v>
      </c>
      <c r="B810" s="300" t="s">
        <v>375</v>
      </c>
      <c r="C810" s="300"/>
      <c r="D810" s="300"/>
      <c r="E810" s="300"/>
      <c r="F810" s="300"/>
      <c r="G810" s="300"/>
      <c r="H810" s="300"/>
      <c r="I810" s="300"/>
      <c r="J810" s="300"/>
      <c r="K810" s="300"/>
      <c r="L810" s="300"/>
      <c r="M810" s="300"/>
      <c r="N810" s="300"/>
      <c r="O810" s="300"/>
      <c r="P810" s="300"/>
      <c r="Q810" s="300"/>
      <c r="R810" s="300"/>
      <c r="S810" s="300"/>
    </row>
    <row r="811" spans="1:19" ht="13.5" customHeight="1" thickBot="1" x14ac:dyDescent="0.25">
      <c r="A811" s="34" t="s">
        <v>107</v>
      </c>
      <c r="B811" s="308" t="s">
        <v>94</v>
      </c>
      <c r="C811" s="308"/>
      <c r="D811" s="308"/>
      <c r="E811" s="308"/>
      <c r="F811" s="308"/>
      <c r="G811" s="308"/>
      <c r="H811" s="308"/>
      <c r="I811" s="308"/>
      <c r="J811" s="308"/>
      <c r="K811" s="308"/>
      <c r="L811" s="308"/>
      <c r="M811" s="308"/>
      <c r="N811" s="308"/>
      <c r="O811" s="308"/>
      <c r="P811" s="309" t="s">
        <v>51</v>
      </c>
      <c r="Q811" s="309"/>
      <c r="R811" s="35">
        <f>I815-M815</f>
        <v>10</v>
      </c>
      <c r="S811" s="36"/>
    </row>
    <row r="812" spans="1:19" ht="13.5" x14ac:dyDescent="0.2">
      <c r="A812" s="230"/>
      <c r="B812" s="231"/>
      <c r="C812" s="232"/>
      <c r="D812" s="10" t="s">
        <v>136</v>
      </c>
      <c r="E812" s="10" t="s">
        <v>137</v>
      </c>
      <c r="F812" s="10" t="s">
        <v>138</v>
      </c>
      <c r="G812" s="10" t="s">
        <v>139</v>
      </c>
      <c r="H812" s="11" t="s">
        <v>140</v>
      </c>
      <c r="I812" s="236" t="s">
        <v>141</v>
      </c>
      <c r="J812" s="238" t="s">
        <v>142</v>
      </c>
      <c r="K812" s="239"/>
      <c r="L812" s="240"/>
      <c r="M812" s="236" t="s">
        <v>141</v>
      </c>
      <c r="N812" s="241" t="s">
        <v>149</v>
      </c>
      <c r="O812" s="242"/>
      <c r="P812" s="242"/>
      <c r="Q812" s="242"/>
      <c r="R812" s="242"/>
      <c r="S812" s="243"/>
    </row>
    <row r="813" spans="1:19" ht="13.5" x14ac:dyDescent="0.2">
      <c r="A813" s="233"/>
      <c r="B813" s="234"/>
      <c r="C813" s="235"/>
      <c r="D813" s="12" t="s">
        <v>147</v>
      </c>
      <c r="E813" s="12" t="s">
        <v>144</v>
      </c>
      <c r="F813" s="12" t="s">
        <v>145</v>
      </c>
      <c r="G813" s="12" t="s">
        <v>146</v>
      </c>
      <c r="H813" s="13"/>
      <c r="I813" s="237"/>
      <c r="J813" s="13" t="s">
        <v>147</v>
      </c>
      <c r="K813" s="13" t="s">
        <v>148</v>
      </c>
      <c r="L813" s="13" t="s">
        <v>140</v>
      </c>
      <c r="M813" s="237"/>
      <c r="N813" s="244"/>
      <c r="O813" s="245"/>
      <c r="P813" s="245"/>
      <c r="Q813" s="245"/>
      <c r="R813" s="245"/>
      <c r="S813" s="246"/>
    </row>
    <row r="814" spans="1:19" ht="13.5" x14ac:dyDescent="0.25">
      <c r="A814" s="19"/>
      <c r="B814" s="250"/>
      <c r="C814" s="251"/>
      <c r="D814" s="20"/>
      <c r="E814" s="21"/>
      <c r="F814" s="20"/>
      <c r="G814" s="20"/>
      <c r="H814" s="22">
        <v>10</v>
      </c>
      <c r="I814" s="22">
        <f>H814</f>
        <v>10</v>
      </c>
      <c r="J814" s="22"/>
      <c r="K814" s="22"/>
      <c r="L814" s="22"/>
      <c r="M814" s="23"/>
      <c r="N814" s="244"/>
      <c r="O814" s="245"/>
      <c r="P814" s="245"/>
      <c r="Q814" s="245"/>
      <c r="R814" s="245"/>
      <c r="S814" s="246"/>
    </row>
    <row r="815" spans="1:19" ht="14.25" thickBot="1" x14ac:dyDescent="0.3">
      <c r="A815" s="24"/>
      <c r="B815" s="25"/>
      <c r="C815" s="25"/>
      <c r="D815" s="26"/>
      <c r="E815" s="27"/>
      <c r="F815" s="26"/>
      <c r="G815" s="26"/>
      <c r="H815" s="26"/>
      <c r="I815" s="28">
        <f>SUM(I814)</f>
        <v>10</v>
      </c>
      <c r="J815" s="29"/>
      <c r="K815" s="29"/>
      <c r="L815" s="28"/>
      <c r="M815" s="31">
        <v>0</v>
      </c>
      <c r="N815" s="247"/>
      <c r="O815" s="248"/>
      <c r="P815" s="248"/>
      <c r="Q815" s="248"/>
      <c r="R815" s="248"/>
      <c r="S815" s="249"/>
    </row>
    <row r="816" spans="1:19" ht="13.5" thickBot="1" x14ac:dyDescent="0.25">
      <c r="F816" s="33"/>
    </row>
    <row r="817" spans="1:19" ht="24.75" customHeight="1" thickBot="1" x14ac:dyDescent="0.25">
      <c r="A817" s="34" t="s">
        <v>430</v>
      </c>
      <c r="B817" s="225" t="str">
        <f>PLANILHA!C140</f>
        <v>Porta em madeira de lei tipo angelim pedra ou equiv.c/enchimento em madeira 1a.qualidade esp. 30mm p/ pintura, inclusive alizares, dobradiças e fechadura externa em latão cromado LaFonte ou equiv., exclusive marco, nas dim.: 0.80 x 2.10 m</v>
      </c>
      <c r="C817" s="226"/>
      <c r="D817" s="226"/>
      <c r="E817" s="226"/>
      <c r="F817" s="226"/>
      <c r="G817" s="226"/>
      <c r="H817" s="226"/>
      <c r="I817" s="226"/>
      <c r="J817" s="226"/>
      <c r="K817" s="226"/>
      <c r="L817" s="226"/>
      <c r="M817" s="226"/>
      <c r="N817" s="226"/>
      <c r="O817" s="227"/>
      <c r="P817" s="228" t="s">
        <v>51</v>
      </c>
      <c r="Q817" s="229"/>
      <c r="R817" s="35">
        <f>I821-M821</f>
        <v>10</v>
      </c>
      <c r="S817" s="36"/>
    </row>
    <row r="818" spans="1:19" ht="13.5" x14ac:dyDescent="0.2">
      <c r="A818" s="230"/>
      <c r="B818" s="231"/>
      <c r="C818" s="232"/>
      <c r="D818" s="10" t="s">
        <v>136</v>
      </c>
      <c r="E818" s="10" t="s">
        <v>137</v>
      </c>
      <c r="F818" s="10" t="s">
        <v>138</v>
      </c>
      <c r="G818" s="10" t="s">
        <v>139</v>
      </c>
      <c r="H818" s="11" t="s">
        <v>140</v>
      </c>
      <c r="I818" s="236" t="s">
        <v>141</v>
      </c>
      <c r="J818" s="238" t="s">
        <v>142</v>
      </c>
      <c r="K818" s="239"/>
      <c r="L818" s="240"/>
      <c r="M818" s="236" t="s">
        <v>141</v>
      </c>
      <c r="N818" s="241" t="s">
        <v>149</v>
      </c>
      <c r="O818" s="242"/>
      <c r="P818" s="242"/>
      <c r="Q818" s="242"/>
      <c r="R818" s="242"/>
      <c r="S818" s="243"/>
    </row>
    <row r="819" spans="1:19" ht="13.5" x14ac:dyDescent="0.2">
      <c r="A819" s="233"/>
      <c r="B819" s="234"/>
      <c r="C819" s="235"/>
      <c r="D819" s="12" t="s">
        <v>147</v>
      </c>
      <c r="E819" s="12" t="s">
        <v>144</v>
      </c>
      <c r="F819" s="12" t="s">
        <v>145</v>
      </c>
      <c r="G819" s="12" t="s">
        <v>146</v>
      </c>
      <c r="H819" s="13"/>
      <c r="I819" s="237"/>
      <c r="J819" s="13" t="s">
        <v>147</v>
      </c>
      <c r="K819" s="13" t="s">
        <v>148</v>
      </c>
      <c r="L819" s="13" t="s">
        <v>140</v>
      </c>
      <c r="M819" s="237"/>
      <c r="N819" s="244"/>
      <c r="O819" s="245"/>
      <c r="P819" s="245"/>
      <c r="Q819" s="245"/>
      <c r="R819" s="245"/>
      <c r="S819" s="246"/>
    </row>
    <row r="820" spans="1:19" ht="13.5" x14ac:dyDescent="0.25">
      <c r="A820" s="19"/>
      <c r="B820" s="250"/>
      <c r="C820" s="251"/>
      <c r="D820" s="20"/>
      <c r="E820" s="21"/>
      <c r="F820" s="20"/>
      <c r="G820" s="20"/>
      <c r="H820" s="22">
        <v>10</v>
      </c>
      <c r="I820" s="22">
        <f>H820</f>
        <v>10</v>
      </c>
      <c r="J820" s="22"/>
      <c r="K820" s="22"/>
      <c r="L820" s="22"/>
      <c r="M820" s="23"/>
      <c r="N820" s="244"/>
      <c r="O820" s="245"/>
      <c r="P820" s="245"/>
      <c r="Q820" s="245"/>
      <c r="R820" s="245"/>
      <c r="S820" s="246"/>
    </row>
    <row r="821" spans="1:19" ht="14.25" thickBot="1" x14ac:dyDescent="0.3">
      <c r="A821" s="24"/>
      <c r="B821" s="25"/>
      <c r="C821" s="25"/>
      <c r="D821" s="26"/>
      <c r="E821" s="27"/>
      <c r="F821" s="26"/>
      <c r="G821" s="26"/>
      <c r="H821" s="26"/>
      <c r="I821" s="28">
        <f>SUM(I820)</f>
        <v>10</v>
      </c>
      <c r="J821" s="29"/>
      <c r="K821" s="29"/>
      <c r="L821" s="28"/>
      <c r="M821" s="31">
        <v>0</v>
      </c>
      <c r="N821" s="247"/>
      <c r="O821" s="248"/>
      <c r="P821" s="248"/>
      <c r="Q821" s="248"/>
      <c r="R821" s="248"/>
      <c r="S821" s="249"/>
    </row>
    <row r="822" spans="1:19" ht="13.5" x14ac:dyDescent="0.25">
      <c r="B822" s="38"/>
      <c r="C822" s="38"/>
      <c r="D822" s="39"/>
      <c r="E822" s="40"/>
      <c r="F822" s="39"/>
      <c r="G822" s="39"/>
      <c r="H822" s="39"/>
      <c r="I822" s="39"/>
      <c r="J822" s="39"/>
      <c r="K822" s="39"/>
      <c r="L822" s="39"/>
      <c r="M822" s="41"/>
      <c r="N822" s="42"/>
      <c r="O822" s="42"/>
      <c r="P822" s="42"/>
      <c r="Q822" s="42"/>
      <c r="R822" s="42"/>
      <c r="S822" s="42"/>
    </row>
    <row r="823" spans="1:19" ht="13.5" x14ac:dyDescent="0.25">
      <c r="B823" s="38"/>
      <c r="C823" s="38"/>
      <c r="D823" s="73"/>
      <c r="E823" s="40"/>
      <c r="F823" s="73"/>
      <c r="G823" s="73"/>
      <c r="H823" s="73"/>
      <c r="I823" s="73"/>
      <c r="J823" s="73"/>
      <c r="K823" s="73"/>
      <c r="L823" s="73"/>
      <c r="M823" s="41"/>
      <c r="N823" s="42"/>
      <c r="O823" s="42"/>
      <c r="P823" s="42"/>
      <c r="Q823" s="42"/>
      <c r="R823" s="42"/>
      <c r="S823" s="42"/>
    </row>
    <row r="824" spans="1:19" ht="14.25" thickBot="1" x14ac:dyDescent="0.3">
      <c r="B824" s="38"/>
      <c r="C824" s="38"/>
      <c r="D824" s="73"/>
      <c r="E824" s="40"/>
      <c r="F824" s="73"/>
      <c r="G824" s="73"/>
      <c r="H824" s="73"/>
      <c r="I824" s="73"/>
      <c r="J824" s="73"/>
      <c r="K824" s="73"/>
      <c r="L824" s="73"/>
      <c r="M824" s="41"/>
      <c r="N824" s="42"/>
      <c r="O824" s="42"/>
      <c r="P824" s="42"/>
      <c r="Q824" s="42"/>
      <c r="R824" s="42"/>
      <c r="S824" s="42"/>
    </row>
    <row r="825" spans="1:19" ht="13.5" customHeight="1" thickBot="1" x14ac:dyDescent="0.25">
      <c r="A825" s="71" t="s">
        <v>108</v>
      </c>
      <c r="B825" s="300" t="s">
        <v>189</v>
      </c>
      <c r="C825" s="300"/>
      <c r="D825" s="300"/>
      <c r="E825" s="300"/>
      <c r="F825" s="300"/>
      <c r="G825" s="300"/>
      <c r="H825" s="300"/>
      <c r="I825" s="300"/>
      <c r="J825" s="300"/>
      <c r="K825" s="300"/>
      <c r="L825" s="300"/>
      <c r="M825" s="300"/>
      <c r="N825" s="300"/>
      <c r="O825" s="300"/>
      <c r="P825" s="300"/>
      <c r="Q825" s="300"/>
      <c r="R825" s="300"/>
      <c r="S825" s="300"/>
    </row>
    <row r="826" spans="1:19" ht="13.5" customHeight="1" thickBot="1" x14ac:dyDescent="0.25">
      <c r="A826" s="53" t="s">
        <v>109</v>
      </c>
      <c r="B826" s="225" t="s">
        <v>112</v>
      </c>
      <c r="C826" s="226"/>
      <c r="D826" s="226"/>
      <c r="E826" s="226"/>
      <c r="F826" s="226"/>
      <c r="G826" s="226"/>
      <c r="H826" s="226"/>
      <c r="I826" s="226"/>
      <c r="J826" s="226"/>
      <c r="K826" s="226"/>
      <c r="L826" s="226"/>
      <c r="M826" s="226"/>
      <c r="N826" s="226"/>
      <c r="O826" s="227"/>
      <c r="P826" s="228" t="s">
        <v>51</v>
      </c>
      <c r="Q826" s="229"/>
      <c r="R826" s="35">
        <f>I830-M830</f>
        <v>2.1</v>
      </c>
      <c r="S826" s="36"/>
    </row>
    <row r="827" spans="1:19" ht="13.5" x14ac:dyDescent="0.2">
      <c r="A827" s="230"/>
      <c r="B827" s="231"/>
      <c r="C827" s="232"/>
      <c r="D827" s="10" t="s">
        <v>136</v>
      </c>
      <c r="E827" s="10" t="s">
        <v>137</v>
      </c>
      <c r="F827" s="10" t="s">
        <v>138</v>
      </c>
      <c r="G827" s="10" t="s">
        <v>139</v>
      </c>
      <c r="H827" s="11" t="s">
        <v>140</v>
      </c>
      <c r="I827" s="236" t="s">
        <v>141</v>
      </c>
      <c r="J827" s="238" t="s">
        <v>142</v>
      </c>
      <c r="K827" s="239"/>
      <c r="L827" s="240"/>
      <c r="M827" s="236" t="s">
        <v>141</v>
      </c>
      <c r="N827" s="241" t="s">
        <v>149</v>
      </c>
      <c r="O827" s="242"/>
      <c r="P827" s="242"/>
      <c r="Q827" s="242"/>
      <c r="R827" s="242"/>
      <c r="S827" s="243"/>
    </row>
    <row r="828" spans="1:19" ht="13.5" x14ac:dyDescent="0.2">
      <c r="A828" s="233"/>
      <c r="B828" s="234"/>
      <c r="C828" s="235"/>
      <c r="D828" s="12" t="s">
        <v>147</v>
      </c>
      <c r="E828" s="12" t="s">
        <v>144</v>
      </c>
      <c r="F828" s="12" t="s">
        <v>145</v>
      </c>
      <c r="G828" s="12" t="s">
        <v>146</v>
      </c>
      <c r="H828" s="13"/>
      <c r="I828" s="237"/>
      <c r="J828" s="13" t="s">
        <v>147</v>
      </c>
      <c r="K828" s="13" t="s">
        <v>148</v>
      </c>
      <c r="L828" s="13" t="s">
        <v>140</v>
      </c>
      <c r="M828" s="237"/>
      <c r="N828" s="244"/>
      <c r="O828" s="245"/>
      <c r="P828" s="245"/>
      <c r="Q828" s="245"/>
      <c r="R828" s="245"/>
      <c r="S828" s="246"/>
    </row>
    <row r="829" spans="1:19" ht="13.5" x14ac:dyDescent="0.25">
      <c r="A829" s="19"/>
      <c r="B829" s="250"/>
      <c r="C829" s="251"/>
      <c r="D829" s="20">
        <v>1</v>
      </c>
      <c r="E829" s="21"/>
      <c r="F829" s="20">
        <v>2.1</v>
      </c>
      <c r="G829" s="20"/>
      <c r="H829" s="22"/>
      <c r="I829" s="22">
        <f>D829*F829</f>
        <v>2.1</v>
      </c>
      <c r="J829" s="22"/>
      <c r="K829" s="22"/>
      <c r="L829" s="22"/>
      <c r="M829" s="23"/>
      <c r="N829" s="244"/>
      <c r="O829" s="245"/>
      <c r="P829" s="245"/>
      <c r="Q829" s="245"/>
      <c r="R829" s="245"/>
      <c r="S829" s="246"/>
    </row>
    <row r="830" spans="1:19" ht="14.25" thickBot="1" x14ac:dyDescent="0.3">
      <c r="A830" s="24"/>
      <c r="B830" s="25"/>
      <c r="C830" s="25"/>
      <c r="D830" s="26"/>
      <c r="E830" s="27"/>
      <c r="F830" s="26"/>
      <c r="G830" s="26"/>
      <c r="H830" s="26"/>
      <c r="I830" s="28">
        <f>SUM(I829)</f>
        <v>2.1</v>
      </c>
      <c r="J830" s="29"/>
      <c r="K830" s="29"/>
      <c r="L830" s="28"/>
      <c r="M830" s="31">
        <v>0</v>
      </c>
      <c r="N830" s="247"/>
      <c r="O830" s="248"/>
      <c r="P830" s="248"/>
      <c r="Q830" s="248"/>
      <c r="R830" s="248"/>
      <c r="S830" s="249"/>
    </row>
    <row r="831" spans="1:19" ht="14.25" thickBot="1" x14ac:dyDescent="0.3">
      <c r="B831" s="38"/>
      <c r="C831" s="38"/>
      <c r="D831" s="39"/>
      <c r="E831" s="40"/>
      <c r="F831" s="39"/>
      <c r="G831" s="39"/>
      <c r="H831" s="39"/>
      <c r="I831" s="39"/>
      <c r="J831" s="39"/>
      <c r="K831" s="39"/>
      <c r="L831" s="39"/>
      <c r="M831" s="41"/>
      <c r="N831" s="42"/>
      <c r="O831" s="42"/>
      <c r="P831" s="42"/>
      <c r="Q831" s="42"/>
      <c r="R831" s="42"/>
      <c r="S831" s="42"/>
    </row>
    <row r="832" spans="1:19" ht="13.5" customHeight="1" thickBot="1" x14ac:dyDescent="0.25">
      <c r="A832" s="34" t="s">
        <v>522</v>
      </c>
      <c r="B832" s="225" t="str">
        <f>PLANILHA!C144</f>
        <v>Grade de ferro em barra chata, inclusive chumbamento</v>
      </c>
      <c r="C832" s="226"/>
      <c r="D832" s="226"/>
      <c r="E832" s="226"/>
      <c r="F832" s="226"/>
      <c r="G832" s="226"/>
      <c r="H832" s="226"/>
      <c r="I832" s="226"/>
      <c r="J832" s="226"/>
      <c r="K832" s="226"/>
      <c r="L832" s="226"/>
      <c r="M832" s="226"/>
      <c r="N832" s="226"/>
      <c r="O832" s="227"/>
      <c r="P832" s="228" t="s">
        <v>51</v>
      </c>
      <c r="Q832" s="229"/>
      <c r="R832" s="35">
        <f>I839-M839</f>
        <v>56.680499999999995</v>
      </c>
      <c r="S832" s="36"/>
    </row>
    <row r="833" spans="1:19" ht="13.5" x14ac:dyDescent="0.2">
      <c r="A833" s="230"/>
      <c r="B833" s="231"/>
      <c r="C833" s="232"/>
      <c r="D833" s="10" t="s">
        <v>136</v>
      </c>
      <c r="E833" s="10" t="s">
        <v>137</v>
      </c>
      <c r="F833" s="10" t="s">
        <v>138</v>
      </c>
      <c r="G833" s="10" t="s">
        <v>139</v>
      </c>
      <c r="H833" s="11" t="s">
        <v>140</v>
      </c>
      <c r="I833" s="236" t="s">
        <v>141</v>
      </c>
      <c r="J833" s="238" t="s">
        <v>142</v>
      </c>
      <c r="K833" s="239"/>
      <c r="L833" s="240"/>
      <c r="M833" s="236" t="s">
        <v>141</v>
      </c>
      <c r="N833" s="241" t="s">
        <v>149</v>
      </c>
      <c r="O833" s="242"/>
      <c r="P833" s="242"/>
      <c r="Q833" s="242"/>
      <c r="R833" s="242"/>
      <c r="S833" s="243"/>
    </row>
    <row r="834" spans="1:19" ht="13.5" x14ac:dyDescent="0.2">
      <c r="A834" s="233"/>
      <c r="B834" s="234"/>
      <c r="C834" s="235"/>
      <c r="D834" s="12" t="s">
        <v>147</v>
      </c>
      <c r="E834" s="12" t="s">
        <v>144</v>
      </c>
      <c r="F834" s="12" t="s">
        <v>145</v>
      </c>
      <c r="G834" s="12" t="s">
        <v>146</v>
      </c>
      <c r="H834" s="13"/>
      <c r="I834" s="237"/>
      <c r="J834" s="13" t="s">
        <v>147</v>
      </c>
      <c r="K834" s="13" t="s">
        <v>148</v>
      </c>
      <c r="L834" s="13" t="s">
        <v>140</v>
      </c>
      <c r="M834" s="237"/>
      <c r="N834" s="244"/>
      <c r="O834" s="245"/>
      <c r="P834" s="245"/>
      <c r="Q834" s="245"/>
      <c r="R834" s="245"/>
      <c r="S834" s="246"/>
    </row>
    <row r="835" spans="1:19" ht="13.5" x14ac:dyDescent="0.2">
      <c r="A835" s="19"/>
      <c r="B835" s="250" t="s">
        <v>203</v>
      </c>
      <c r="C835" s="251"/>
      <c r="D835" s="12">
        <v>2.1</v>
      </c>
      <c r="E835" s="12"/>
      <c r="F835" s="12">
        <v>1.6</v>
      </c>
      <c r="G835" s="12"/>
      <c r="H835" s="13">
        <v>11</v>
      </c>
      <c r="I835" s="22">
        <f>D835*F835*H835</f>
        <v>36.96</v>
      </c>
      <c r="J835" s="13"/>
      <c r="K835" s="13"/>
      <c r="L835" s="13"/>
      <c r="M835" s="51"/>
      <c r="N835" s="244"/>
      <c r="O835" s="245"/>
      <c r="P835" s="245"/>
      <c r="Q835" s="245"/>
      <c r="R835" s="245"/>
      <c r="S835" s="246"/>
    </row>
    <row r="836" spans="1:19" ht="13.5" x14ac:dyDescent="0.2">
      <c r="A836" s="19"/>
      <c r="B836" s="43" t="s">
        <v>204</v>
      </c>
      <c r="C836" s="44"/>
      <c r="D836" s="12">
        <v>2.2000000000000002</v>
      </c>
      <c r="E836" s="12"/>
      <c r="F836" s="12">
        <v>1</v>
      </c>
      <c r="G836" s="12"/>
      <c r="H836" s="13">
        <v>1</v>
      </c>
      <c r="I836" s="22">
        <f>D836*F836*H836</f>
        <v>2.2000000000000002</v>
      </c>
      <c r="J836" s="13"/>
      <c r="K836" s="13"/>
      <c r="L836" s="13"/>
      <c r="M836" s="51"/>
      <c r="N836" s="244"/>
      <c r="O836" s="245"/>
      <c r="P836" s="245"/>
      <c r="Q836" s="245"/>
      <c r="R836" s="245"/>
      <c r="S836" s="246"/>
    </row>
    <row r="837" spans="1:19" ht="13.5" x14ac:dyDescent="0.2">
      <c r="A837" s="19"/>
      <c r="B837" s="43" t="s">
        <v>207</v>
      </c>
      <c r="C837" s="44"/>
      <c r="D837" s="12">
        <v>1.9</v>
      </c>
      <c r="E837" s="12"/>
      <c r="F837" s="12">
        <v>1</v>
      </c>
      <c r="G837" s="12"/>
      <c r="H837" s="13">
        <v>3</v>
      </c>
      <c r="I837" s="22">
        <f>D837*F837*H837</f>
        <v>5.6999999999999993</v>
      </c>
      <c r="J837" s="13"/>
      <c r="K837" s="13"/>
      <c r="L837" s="13"/>
      <c r="M837" s="51"/>
      <c r="N837" s="244"/>
      <c r="O837" s="245"/>
      <c r="P837" s="245"/>
      <c r="Q837" s="245"/>
      <c r="R837" s="245"/>
      <c r="S837" s="246"/>
    </row>
    <row r="838" spans="1:19" ht="13.5" x14ac:dyDescent="0.2">
      <c r="A838" s="19"/>
      <c r="B838" s="43" t="s">
        <v>290</v>
      </c>
      <c r="C838" s="44"/>
      <c r="D838" s="12">
        <f>3.02+2.01</f>
        <v>5.0299999999999994</v>
      </c>
      <c r="E838" s="12"/>
      <c r="F838" s="12">
        <f>2.35</f>
        <v>2.35</v>
      </c>
      <c r="G838" s="12"/>
      <c r="H838" s="13"/>
      <c r="I838" s="22">
        <f>D838*F838</f>
        <v>11.820499999999999</v>
      </c>
      <c r="J838" s="13"/>
      <c r="K838" s="13"/>
      <c r="L838" s="13"/>
      <c r="M838" s="51"/>
      <c r="N838" s="244"/>
      <c r="O838" s="245"/>
      <c r="P838" s="245"/>
      <c r="Q838" s="245"/>
      <c r="R838" s="245"/>
      <c r="S838" s="246"/>
    </row>
    <row r="839" spans="1:19" ht="14.25" thickBot="1" x14ac:dyDescent="0.3">
      <c r="A839" s="24"/>
      <c r="B839" s="25"/>
      <c r="C839" s="25"/>
      <c r="D839" s="26"/>
      <c r="E839" s="27"/>
      <c r="F839" s="26"/>
      <c r="G839" s="26"/>
      <c r="H839" s="26"/>
      <c r="I839" s="28">
        <f>SUM(I835:I838)</f>
        <v>56.680499999999995</v>
      </c>
      <c r="J839" s="29"/>
      <c r="K839" s="29"/>
      <c r="L839" s="28"/>
      <c r="M839" s="31">
        <v>0</v>
      </c>
      <c r="N839" s="247"/>
      <c r="O839" s="248"/>
      <c r="P839" s="248"/>
      <c r="Q839" s="248"/>
      <c r="R839" s="248"/>
      <c r="S839" s="249"/>
    </row>
    <row r="840" spans="1:19" ht="13.5" thickBot="1" x14ac:dyDescent="0.25">
      <c r="F840" s="33"/>
    </row>
    <row r="841" spans="1:19" ht="13.5" customHeight="1" thickBot="1" x14ac:dyDescent="0.25">
      <c r="A841" s="34" t="s">
        <v>523</v>
      </c>
      <c r="B841" s="225" t="s">
        <v>118</v>
      </c>
      <c r="C841" s="226"/>
      <c r="D841" s="226"/>
      <c r="E841" s="226"/>
      <c r="F841" s="226"/>
      <c r="G841" s="226"/>
      <c r="H841" s="226"/>
      <c r="I841" s="226"/>
      <c r="J841" s="226"/>
      <c r="K841" s="226"/>
      <c r="L841" s="226"/>
      <c r="M841" s="226"/>
      <c r="N841" s="226"/>
      <c r="O841" s="227"/>
      <c r="P841" s="228" t="s">
        <v>51</v>
      </c>
      <c r="Q841" s="229"/>
      <c r="R841" s="35">
        <f>I846-M846</f>
        <v>23.520000000000003</v>
      </c>
      <c r="S841" s="36"/>
    </row>
    <row r="842" spans="1:19" ht="13.5" x14ac:dyDescent="0.2">
      <c r="A842" s="230"/>
      <c r="B842" s="231"/>
      <c r="C842" s="232"/>
      <c r="D842" s="10" t="s">
        <v>136</v>
      </c>
      <c r="E842" s="10" t="s">
        <v>137</v>
      </c>
      <c r="F842" s="10" t="s">
        <v>138</v>
      </c>
      <c r="G842" s="10" t="s">
        <v>139</v>
      </c>
      <c r="H842" s="11" t="s">
        <v>140</v>
      </c>
      <c r="I842" s="236" t="s">
        <v>141</v>
      </c>
      <c r="J842" s="238" t="s">
        <v>142</v>
      </c>
      <c r="K842" s="239"/>
      <c r="L842" s="240"/>
      <c r="M842" s="236" t="s">
        <v>141</v>
      </c>
      <c r="N842" s="241" t="s">
        <v>149</v>
      </c>
      <c r="O842" s="242"/>
      <c r="P842" s="242"/>
      <c r="Q842" s="242"/>
      <c r="R842" s="242"/>
      <c r="S842" s="243"/>
    </row>
    <row r="843" spans="1:19" ht="13.5" x14ac:dyDescent="0.2">
      <c r="A843" s="233"/>
      <c r="B843" s="234"/>
      <c r="C843" s="235"/>
      <c r="D843" s="12" t="s">
        <v>147</v>
      </c>
      <c r="E843" s="12" t="s">
        <v>144</v>
      </c>
      <c r="F843" s="12" t="s">
        <v>145</v>
      </c>
      <c r="G843" s="12" t="s">
        <v>146</v>
      </c>
      <c r="H843" s="13"/>
      <c r="I843" s="237"/>
      <c r="J843" s="13" t="s">
        <v>147</v>
      </c>
      <c r="K843" s="13" t="s">
        <v>148</v>
      </c>
      <c r="L843" s="13" t="s">
        <v>140</v>
      </c>
      <c r="M843" s="237"/>
      <c r="N843" s="244"/>
      <c r="O843" s="245"/>
      <c r="P843" s="245"/>
      <c r="Q843" s="245"/>
      <c r="R843" s="245"/>
      <c r="S843" s="246"/>
    </row>
    <row r="844" spans="1:19" ht="13.5" x14ac:dyDescent="0.25">
      <c r="A844" s="19"/>
      <c r="B844" s="250" t="s">
        <v>203</v>
      </c>
      <c r="C844" s="251"/>
      <c r="D844" s="20">
        <v>1.7</v>
      </c>
      <c r="E844" s="21"/>
      <c r="F844" s="20">
        <v>1.2</v>
      </c>
      <c r="G844" s="20"/>
      <c r="H844" s="22">
        <v>11</v>
      </c>
      <c r="I844" s="22">
        <f>D844*F844*H844</f>
        <v>22.44</v>
      </c>
      <c r="J844" s="22"/>
      <c r="K844" s="22"/>
      <c r="L844" s="22"/>
      <c r="M844" s="23"/>
      <c r="N844" s="244"/>
      <c r="O844" s="245"/>
      <c r="P844" s="245"/>
      <c r="Q844" s="245"/>
      <c r="R844" s="245"/>
      <c r="S844" s="246"/>
    </row>
    <row r="845" spans="1:19" ht="13.5" x14ac:dyDescent="0.25">
      <c r="A845" s="19"/>
      <c r="B845" s="250" t="s">
        <v>204</v>
      </c>
      <c r="C845" s="251"/>
      <c r="D845" s="20">
        <v>1.8</v>
      </c>
      <c r="E845" s="21"/>
      <c r="F845" s="20">
        <v>0.6</v>
      </c>
      <c r="G845" s="20"/>
      <c r="H845" s="22">
        <v>1</v>
      </c>
      <c r="I845" s="22">
        <f t="shared" ref="I845" si="45">D845*F845*H845</f>
        <v>1.08</v>
      </c>
      <c r="J845" s="22"/>
      <c r="K845" s="22"/>
      <c r="L845" s="22"/>
      <c r="M845" s="23"/>
      <c r="N845" s="244"/>
      <c r="O845" s="245"/>
      <c r="P845" s="245"/>
      <c r="Q845" s="245"/>
      <c r="R845" s="245"/>
      <c r="S845" s="246"/>
    </row>
    <row r="846" spans="1:19" ht="14.25" thickBot="1" x14ac:dyDescent="0.3">
      <c r="A846" s="24"/>
      <c r="B846" s="25"/>
      <c r="C846" s="25"/>
      <c r="D846" s="26"/>
      <c r="E846" s="27"/>
      <c r="F846" s="26"/>
      <c r="G846" s="26"/>
      <c r="H846" s="26"/>
      <c r="I846" s="28">
        <f>SUM(I844:I845)</f>
        <v>23.520000000000003</v>
      </c>
      <c r="J846" s="29"/>
      <c r="K846" s="29"/>
      <c r="L846" s="28"/>
      <c r="M846" s="31">
        <v>0</v>
      </c>
      <c r="N846" s="247"/>
      <c r="O846" s="248"/>
      <c r="P846" s="248"/>
      <c r="Q846" s="248"/>
      <c r="R846" s="248"/>
      <c r="S846" s="249"/>
    </row>
    <row r="847" spans="1:19" ht="13.5" thickBot="1" x14ac:dyDescent="0.25">
      <c r="F847" s="33"/>
    </row>
    <row r="848" spans="1:19" ht="28.5" customHeight="1" thickBot="1" x14ac:dyDescent="0.25">
      <c r="A848" s="34" t="s">
        <v>524</v>
      </c>
      <c r="B848" s="225" t="str">
        <f>PLANILHA!C146</f>
        <v>Báscula para vidro em alumínio anodizado cor natural, linha 25, completa, com tranca, caixilho, alizar e contramarco, exclusive vidro</v>
      </c>
      <c r="C848" s="226"/>
      <c r="D848" s="226"/>
      <c r="E848" s="226"/>
      <c r="F848" s="226"/>
      <c r="G848" s="226"/>
      <c r="H848" s="226"/>
      <c r="I848" s="226"/>
      <c r="J848" s="226"/>
      <c r="K848" s="226"/>
      <c r="L848" s="226"/>
      <c r="M848" s="226"/>
      <c r="N848" s="226"/>
      <c r="O848" s="227"/>
      <c r="P848" s="228" t="s">
        <v>51</v>
      </c>
      <c r="Q848" s="229"/>
      <c r="R848" s="35">
        <f>I852-M852</f>
        <v>2.6999999999999997</v>
      </c>
      <c r="S848" s="36"/>
    </row>
    <row r="849" spans="1:19" ht="13.5" x14ac:dyDescent="0.2">
      <c r="A849" s="230"/>
      <c r="B849" s="231"/>
      <c r="C849" s="232"/>
      <c r="D849" s="10" t="s">
        <v>136</v>
      </c>
      <c r="E849" s="10" t="s">
        <v>137</v>
      </c>
      <c r="F849" s="10" t="s">
        <v>138</v>
      </c>
      <c r="G849" s="10" t="s">
        <v>139</v>
      </c>
      <c r="H849" s="11" t="s">
        <v>140</v>
      </c>
      <c r="I849" s="236" t="s">
        <v>141</v>
      </c>
      <c r="J849" s="238" t="s">
        <v>142</v>
      </c>
      <c r="K849" s="239"/>
      <c r="L849" s="240"/>
      <c r="M849" s="236" t="s">
        <v>141</v>
      </c>
      <c r="N849" s="241" t="s">
        <v>149</v>
      </c>
      <c r="O849" s="242"/>
      <c r="P849" s="242"/>
      <c r="Q849" s="242"/>
      <c r="R849" s="242"/>
      <c r="S849" s="243"/>
    </row>
    <row r="850" spans="1:19" ht="13.5" x14ac:dyDescent="0.2">
      <c r="A850" s="233"/>
      <c r="B850" s="234"/>
      <c r="C850" s="235"/>
      <c r="D850" s="12" t="s">
        <v>147</v>
      </c>
      <c r="E850" s="12" t="s">
        <v>144</v>
      </c>
      <c r="F850" s="12" t="s">
        <v>145</v>
      </c>
      <c r="G850" s="12" t="s">
        <v>146</v>
      </c>
      <c r="H850" s="13"/>
      <c r="I850" s="237"/>
      <c r="J850" s="13" t="s">
        <v>147</v>
      </c>
      <c r="K850" s="13" t="s">
        <v>148</v>
      </c>
      <c r="L850" s="13" t="s">
        <v>140</v>
      </c>
      <c r="M850" s="237"/>
      <c r="N850" s="244"/>
      <c r="O850" s="245"/>
      <c r="P850" s="245"/>
      <c r="Q850" s="245"/>
      <c r="R850" s="245"/>
      <c r="S850" s="246"/>
    </row>
    <row r="851" spans="1:19" ht="13.5" x14ac:dyDescent="0.25">
      <c r="A851" s="19"/>
      <c r="B851" s="250" t="s">
        <v>207</v>
      </c>
      <c r="C851" s="251"/>
      <c r="D851" s="20">
        <v>1.5</v>
      </c>
      <c r="E851" s="21"/>
      <c r="F851" s="20">
        <v>0.6</v>
      </c>
      <c r="G851" s="20"/>
      <c r="H851" s="22">
        <v>3</v>
      </c>
      <c r="I851" s="22">
        <f t="shared" ref="I851" si="46">D851*F851*H851</f>
        <v>2.6999999999999997</v>
      </c>
      <c r="J851" s="22"/>
      <c r="K851" s="22"/>
      <c r="L851" s="22"/>
      <c r="M851" s="23"/>
      <c r="N851" s="244"/>
      <c r="O851" s="245"/>
      <c r="P851" s="245"/>
      <c r="Q851" s="245"/>
      <c r="R851" s="245"/>
      <c r="S851" s="246"/>
    </row>
    <row r="852" spans="1:19" ht="14.25" thickBot="1" x14ac:dyDescent="0.3">
      <c r="A852" s="24"/>
      <c r="B852" s="25"/>
      <c r="C852" s="25"/>
      <c r="D852" s="26"/>
      <c r="E852" s="27"/>
      <c r="F852" s="26"/>
      <c r="G852" s="26"/>
      <c r="H852" s="26"/>
      <c r="I852" s="28">
        <f>SUM(I851)</f>
        <v>2.6999999999999997</v>
      </c>
      <c r="J852" s="29"/>
      <c r="K852" s="29"/>
      <c r="L852" s="28"/>
      <c r="M852" s="31">
        <v>0</v>
      </c>
      <c r="N852" s="247"/>
      <c r="O852" s="248"/>
      <c r="P852" s="248"/>
      <c r="Q852" s="248"/>
      <c r="R852" s="248"/>
      <c r="S852" s="249"/>
    </row>
    <row r="853" spans="1:19" ht="13.5" thickBot="1" x14ac:dyDescent="0.25">
      <c r="F853" s="33"/>
    </row>
    <row r="854" spans="1:19" ht="13.5" customHeight="1" thickBot="1" x14ac:dyDescent="0.25">
      <c r="A854" s="34" t="s">
        <v>525</v>
      </c>
      <c r="B854" s="225" t="s">
        <v>119</v>
      </c>
      <c r="C854" s="226"/>
      <c r="D854" s="226"/>
      <c r="E854" s="226"/>
      <c r="F854" s="226"/>
      <c r="G854" s="226"/>
      <c r="H854" s="226"/>
      <c r="I854" s="226"/>
      <c r="J854" s="226"/>
      <c r="K854" s="226"/>
      <c r="L854" s="226"/>
      <c r="M854" s="226"/>
      <c r="N854" s="226"/>
      <c r="O854" s="227"/>
      <c r="P854" s="228" t="s">
        <v>51</v>
      </c>
      <c r="Q854" s="229"/>
      <c r="R854" s="35">
        <f>I858-M858</f>
        <v>4.32</v>
      </c>
      <c r="S854" s="36"/>
    </row>
    <row r="855" spans="1:19" ht="13.5" x14ac:dyDescent="0.2">
      <c r="A855" s="230"/>
      <c r="B855" s="231"/>
      <c r="C855" s="232"/>
      <c r="D855" s="10" t="s">
        <v>136</v>
      </c>
      <c r="E855" s="10" t="s">
        <v>137</v>
      </c>
      <c r="F855" s="10" t="s">
        <v>138</v>
      </c>
      <c r="G855" s="10" t="s">
        <v>139</v>
      </c>
      <c r="H855" s="11" t="s">
        <v>140</v>
      </c>
      <c r="I855" s="236" t="s">
        <v>141</v>
      </c>
      <c r="J855" s="238" t="s">
        <v>142</v>
      </c>
      <c r="K855" s="239"/>
      <c r="L855" s="240"/>
      <c r="M855" s="236" t="s">
        <v>141</v>
      </c>
      <c r="N855" s="241" t="s">
        <v>149</v>
      </c>
      <c r="O855" s="242"/>
      <c r="P855" s="242"/>
      <c r="Q855" s="242"/>
      <c r="R855" s="242"/>
      <c r="S855" s="243"/>
    </row>
    <row r="856" spans="1:19" ht="13.5" x14ac:dyDescent="0.2">
      <c r="A856" s="233"/>
      <c r="B856" s="234"/>
      <c r="C856" s="235"/>
      <c r="D856" s="12" t="s">
        <v>147</v>
      </c>
      <c r="E856" s="12" t="s">
        <v>144</v>
      </c>
      <c r="F856" s="12" t="s">
        <v>145</v>
      </c>
      <c r="G856" s="12" t="s">
        <v>146</v>
      </c>
      <c r="H856" s="13"/>
      <c r="I856" s="237"/>
      <c r="J856" s="13" t="s">
        <v>147</v>
      </c>
      <c r="K856" s="13" t="s">
        <v>148</v>
      </c>
      <c r="L856" s="13" t="s">
        <v>140</v>
      </c>
      <c r="M856" s="237"/>
      <c r="N856" s="244"/>
      <c r="O856" s="245"/>
      <c r="P856" s="245"/>
      <c r="Q856" s="245"/>
      <c r="R856" s="245"/>
      <c r="S856" s="246"/>
    </row>
    <row r="857" spans="1:19" ht="13.5" x14ac:dyDescent="0.25">
      <c r="A857" s="19"/>
      <c r="B857" s="250" t="s">
        <v>308</v>
      </c>
      <c r="C857" s="251"/>
      <c r="D857" s="20">
        <v>0.6</v>
      </c>
      <c r="E857" s="21"/>
      <c r="F857" s="20">
        <v>1.8</v>
      </c>
      <c r="G857" s="20"/>
      <c r="H857" s="22">
        <v>4</v>
      </c>
      <c r="I857" s="22">
        <f>D857*F857*H857</f>
        <v>4.32</v>
      </c>
      <c r="J857" s="22"/>
      <c r="K857" s="22"/>
      <c r="L857" s="22"/>
      <c r="M857" s="23"/>
      <c r="N857" s="244"/>
      <c r="O857" s="245"/>
      <c r="P857" s="245"/>
      <c r="Q857" s="245"/>
      <c r="R857" s="245"/>
      <c r="S857" s="246"/>
    </row>
    <row r="858" spans="1:19" ht="14.25" thickBot="1" x14ac:dyDescent="0.3">
      <c r="A858" s="24"/>
      <c r="B858" s="25"/>
      <c r="C858" s="25"/>
      <c r="D858" s="26"/>
      <c r="E858" s="27"/>
      <c r="F858" s="26"/>
      <c r="G858" s="26"/>
      <c r="H858" s="26"/>
      <c r="I858" s="28">
        <f>SUM(I857)</f>
        <v>4.32</v>
      </c>
      <c r="J858" s="29"/>
      <c r="K858" s="29"/>
      <c r="L858" s="28"/>
      <c r="M858" s="31">
        <v>0</v>
      </c>
      <c r="N858" s="247"/>
      <c r="O858" s="248"/>
      <c r="P858" s="248"/>
      <c r="Q858" s="248"/>
      <c r="R858" s="248"/>
      <c r="S858" s="249"/>
    </row>
    <row r="859" spans="1:19" ht="14.25" thickBot="1" x14ac:dyDescent="0.3">
      <c r="B859" s="38"/>
      <c r="C859" s="38"/>
      <c r="D859" s="39"/>
      <c r="E859" s="40"/>
      <c r="F859" s="39"/>
      <c r="G859" s="39"/>
      <c r="H859" s="39"/>
      <c r="I859" s="39"/>
      <c r="J859" s="39"/>
      <c r="K859" s="39"/>
      <c r="L859" s="39"/>
      <c r="M859" s="41"/>
      <c r="N859" s="42"/>
      <c r="O859" s="42"/>
      <c r="P859" s="42"/>
      <c r="Q859" s="42"/>
      <c r="R859" s="42"/>
      <c r="S859" s="42"/>
    </row>
    <row r="860" spans="1:19" ht="13.5" customHeight="1" thickBot="1" x14ac:dyDescent="0.25">
      <c r="A860" s="71" t="s">
        <v>121</v>
      </c>
      <c r="B860" s="300" t="str">
        <f>PLANILHA!C149</f>
        <v>IMPERMEABILIZAÇÃO CALHAS, LAJES DESCOBERTAS, BALDRAMES, PAREDES E JARDINEIRAS</v>
      </c>
      <c r="C860" s="300"/>
      <c r="D860" s="300"/>
      <c r="E860" s="300"/>
      <c r="F860" s="300"/>
      <c r="G860" s="300"/>
      <c r="H860" s="300"/>
      <c r="I860" s="300"/>
      <c r="J860" s="300"/>
      <c r="K860" s="300"/>
      <c r="L860" s="300"/>
      <c r="M860" s="300"/>
      <c r="N860" s="300"/>
      <c r="O860" s="300"/>
      <c r="P860" s="300"/>
      <c r="Q860" s="300"/>
      <c r="R860" s="300"/>
      <c r="S860" s="300"/>
    </row>
    <row r="861" spans="1:19" ht="13.5" customHeight="1" thickBot="1" x14ac:dyDescent="0.25">
      <c r="A861" s="7" t="s">
        <v>211</v>
      </c>
      <c r="B861" s="269" t="str">
        <f>PLANILHA!C150</f>
        <v>Pintura impermeabilizante com igolflex ou equivalente a 3 demãos</v>
      </c>
      <c r="C861" s="270"/>
      <c r="D861" s="270"/>
      <c r="E861" s="270"/>
      <c r="F861" s="270"/>
      <c r="G861" s="270"/>
      <c r="H861" s="270"/>
      <c r="I861" s="270"/>
      <c r="J861" s="270"/>
      <c r="K861" s="270"/>
      <c r="L861" s="270"/>
      <c r="M861" s="270"/>
      <c r="N861" s="270"/>
      <c r="O861" s="271"/>
      <c r="P861" s="272" t="s">
        <v>51</v>
      </c>
      <c r="Q861" s="273"/>
      <c r="R861" s="8">
        <f>I865-M865</f>
        <v>180.18</v>
      </c>
      <c r="S861" s="9"/>
    </row>
    <row r="862" spans="1:19" ht="13.5" x14ac:dyDescent="0.2">
      <c r="A862" s="230"/>
      <c r="B862" s="231"/>
      <c r="C862" s="232"/>
      <c r="D862" s="10" t="s">
        <v>136</v>
      </c>
      <c r="E862" s="10" t="s">
        <v>137</v>
      </c>
      <c r="F862" s="10" t="s">
        <v>138</v>
      </c>
      <c r="G862" s="10" t="s">
        <v>139</v>
      </c>
      <c r="H862" s="11" t="s">
        <v>140</v>
      </c>
      <c r="I862" s="236" t="s">
        <v>141</v>
      </c>
      <c r="J862" s="238" t="s">
        <v>142</v>
      </c>
      <c r="K862" s="239"/>
      <c r="L862" s="240"/>
      <c r="M862" s="236" t="s">
        <v>141</v>
      </c>
      <c r="N862" s="241" t="s">
        <v>149</v>
      </c>
      <c r="O862" s="242"/>
      <c r="P862" s="242"/>
      <c r="Q862" s="242"/>
      <c r="R862" s="242"/>
      <c r="S862" s="243"/>
    </row>
    <row r="863" spans="1:19" ht="13.5" x14ac:dyDescent="0.2">
      <c r="A863" s="233"/>
      <c r="B863" s="234"/>
      <c r="C863" s="235"/>
      <c r="D863" s="12" t="s">
        <v>147</v>
      </c>
      <c r="E863" s="12" t="s">
        <v>144</v>
      </c>
      <c r="F863" s="12" t="s">
        <v>250</v>
      </c>
      <c r="G863" s="12" t="s">
        <v>146</v>
      </c>
      <c r="H863" s="13"/>
      <c r="I863" s="237"/>
      <c r="J863" s="13" t="s">
        <v>147</v>
      </c>
      <c r="K863" s="13" t="s">
        <v>148</v>
      </c>
      <c r="L863" s="13" t="s">
        <v>140</v>
      </c>
      <c r="M863" s="237"/>
      <c r="N863" s="244"/>
      <c r="O863" s="245"/>
      <c r="P863" s="245"/>
      <c r="Q863" s="245"/>
      <c r="R863" s="245"/>
      <c r="S863" s="246"/>
    </row>
    <row r="864" spans="1:19" ht="13.5" x14ac:dyDescent="0.25">
      <c r="A864" s="19"/>
      <c r="B864" s="250" t="s">
        <v>387</v>
      </c>
      <c r="C864" s="251"/>
      <c r="D864" s="20">
        <v>90.09</v>
      </c>
      <c r="E864" s="21"/>
      <c r="F864" s="20">
        <f>0.4+0.6+0.4+0.6</f>
        <v>2</v>
      </c>
      <c r="G864" s="20"/>
      <c r="H864" s="22"/>
      <c r="I864" s="22">
        <f>D864*F864</f>
        <v>180.18</v>
      </c>
      <c r="J864" s="22"/>
      <c r="K864" s="22"/>
      <c r="L864" s="22"/>
      <c r="M864" s="23"/>
      <c r="N864" s="244"/>
      <c r="O864" s="245"/>
      <c r="P864" s="245"/>
      <c r="Q864" s="245"/>
      <c r="R864" s="245"/>
      <c r="S864" s="246"/>
    </row>
    <row r="865" spans="1:19" ht="14.25" thickBot="1" x14ac:dyDescent="0.3">
      <c r="A865" s="24"/>
      <c r="B865" s="25"/>
      <c r="C865" s="25"/>
      <c r="D865" s="26"/>
      <c r="E865" s="27"/>
      <c r="F865" s="26"/>
      <c r="G865" s="26"/>
      <c r="H865" s="26"/>
      <c r="I865" s="28">
        <f>SUM(I864)</f>
        <v>180.18</v>
      </c>
      <c r="J865" s="29"/>
      <c r="K865" s="29"/>
      <c r="L865" s="28"/>
      <c r="M865" s="31">
        <v>0</v>
      </c>
      <c r="N865" s="247"/>
      <c r="O865" s="248"/>
      <c r="P865" s="248"/>
      <c r="Q865" s="248"/>
      <c r="R865" s="248"/>
      <c r="S865" s="249"/>
    </row>
    <row r="866" spans="1:19" ht="14.25" thickBot="1" x14ac:dyDescent="0.3">
      <c r="B866" s="38"/>
      <c r="C866" s="38"/>
      <c r="D866" s="39"/>
      <c r="E866" s="40"/>
      <c r="F866" s="39"/>
      <c r="G866" s="39"/>
      <c r="H866" s="39"/>
      <c r="I866" s="39"/>
      <c r="J866" s="39"/>
      <c r="K866" s="39"/>
      <c r="L866" s="39"/>
      <c r="M866" s="41"/>
      <c r="N866" s="42"/>
      <c r="O866" s="42"/>
      <c r="P866" s="42"/>
      <c r="Q866" s="42"/>
      <c r="R866" s="42"/>
      <c r="S866" s="42"/>
    </row>
    <row r="867" spans="1:19" ht="13.5" customHeight="1" thickBot="1" x14ac:dyDescent="0.25">
      <c r="A867" s="71" t="s">
        <v>212</v>
      </c>
      <c r="B867" s="252" t="s">
        <v>8</v>
      </c>
      <c r="C867" s="253"/>
      <c r="D867" s="253"/>
      <c r="E867" s="253"/>
      <c r="F867" s="253"/>
      <c r="G867" s="253"/>
      <c r="H867" s="253"/>
      <c r="I867" s="253"/>
      <c r="J867" s="253"/>
      <c r="K867" s="253"/>
      <c r="L867" s="253"/>
      <c r="M867" s="253"/>
      <c r="N867" s="253"/>
      <c r="O867" s="253"/>
      <c r="P867" s="253"/>
      <c r="Q867" s="253"/>
      <c r="R867" s="253"/>
      <c r="S867" s="254"/>
    </row>
    <row r="868" spans="1:19" ht="29.25" customHeight="1" thickBot="1" x14ac:dyDescent="0.25">
      <c r="A868" s="53" t="s">
        <v>213</v>
      </c>
      <c r="B868" s="225" t="s">
        <v>44</v>
      </c>
      <c r="C868" s="226"/>
      <c r="D868" s="226"/>
      <c r="E868" s="226"/>
      <c r="F868" s="226"/>
      <c r="G868" s="226"/>
      <c r="H868" s="226"/>
      <c r="I868" s="226"/>
      <c r="J868" s="226"/>
      <c r="K868" s="226"/>
      <c r="L868" s="226"/>
      <c r="M868" s="226"/>
      <c r="N868" s="226"/>
      <c r="O868" s="227"/>
      <c r="P868" s="228" t="s">
        <v>54</v>
      </c>
      <c r="Q868" s="229"/>
      <c r="R868" s="35">
        <f>I880-M880</f>
        <v>256.399</v>
      </c>
      <c r="S868" s="36"/>
    </row>
    <row r="869" spans="1:19" ht="13.5" x14ac:dyDescent="0.2">
      <c r="A869" s="230"/>
      <c r="B869" s="231"/>
      <c r="C869" s="232"/>
      <c r="D869" s="10" t="s">
        <v>136</v>
      </c>
      <c r="E869" s="10" t="s">
        <v>137</v>
      </c>
      <c r="F869" s="10" t="s">
        <v>138</v>
      </c>
      <c r="G869" s="10" t="s">
        <v>139</v>
      </c>
      <c r="H869" s="11" t="s">
        <v>140</v>
      </c>
      <c r="I869" s="236" t="s">
        <v>141</v>
      </c>
      <c r="J869" s="238" t="s">
        <v>142</v>
      </c>
      <c r="K869" s="239"/>
      <c r="L869" s="240"/>
      <c r="M869" s="236" t="s">
        <v>141</v>
      </c>
      <c r="N869" s="241" t="s">
        <v>149</v>
      </c>
      <c r="O869" s="242"/>
      <c r="P869" s="242"/>
      <c r="Q869" s="242"/>
      <c r="R869" s="242"/>
      <c r="S869" s="243"/>
    </row>
    <row r="870" spans="1:19" ht="13.5" x14ac:dyDescent="0.2">
      <c r="A870" s="233"/>
      <c r="B870" s="234"/>
      <c r="C870" s="235"/>
      <c r="D870" s="12" t="s">
        <v>147</v>
      </c>
      <c r="E870" s="12" t="s">
        <v>144</v>
      </c>
      <c r="F870" s="12" t="s">
        <v>145</v>
      </c>
      <c r="G870" s="12" t="s">
        <v>146</v>
      </c>
      <c r="H870" s="13"/>
      <c r="I870" s="237"/>
      <c r="J870" s="13" t="s">
        <v>147</v>
      </c>
      <c r="K870" s="13" t="s">
        <v>148</v>
      </c>
      <c r="L870" s="13" t="s">
        <v>140</v>
      </c>
      <c r="M870" s="237"/>
      <c r="N870" s="244"/>
      <c r="O870" s="245"/>
      <c r="P870" s="245"/>
      <c r="Q870" s="245"/>
      <c r="R870" s="245"/>
      <c r="S870" s="246"/>
    </row>
    <row r="871" spans="1:19" ht="13.5" x14ac:dyDescent="0.25">
      <c r="A871" s="19"/>
      <c r="B871" s="250" t="s">
        <v>166</v>
      </c>
      <c r="C871" s="251"/>
      <c r="D871" s="20">
        <v>24.6</v>
      </c>
      <c r="E871" s="21"/>
      <c r="F871" s="20">
        <v>1.1000000000000001</v>
      </c>
      <c r="G871" s="20"/>
      <c r="H871" s="22"/>
      <c r="I871" s="22">
        <f>D871*F871</f>
        <v>27.060000000000002</v>
      </c>
      <c r="J871" s="22"/>
      <c r="K871" s="22"/>
      <c r="L871" s="22"/>
      <c r="M871" s="23">
        <f>L871+K871+J871</f>
        <v>0</v>
      </c>
      <c r="N871" s="244"/>
      <c r="O871" s="245"/>
      <c r="P871" s="245"/>
      <c r="Q871" s="245"/>
      <c r="R871" s="245"/>
      <c r="S871" s="246"/>
    </row>
    <row r="872" spans="1:19" ht="13.5" x14ac:dyDescent="0.25">
      <c r="A872" s="19"/>
      <c r="B872" s="43" t="s">
        <v>160</v>
      </c>
      <c r="C872" s="44"/>
      <c r="D872" s="20">
        <v>26.3</v>
      </c>
      <c r="E872" s="21"/>
      <c r="F872" s="20">
        <v>1.1000000000000001</v>
      </c>
      <c r="G872" s="20"/>
      <c r="H872" s="22"/>
      <c r="I872" s="22">
        <f t="shared" ref="I872:I879" si="47">D872*F872</f>
        <v>28.930000000000003</v>
      </c>
      <c r="J872" s="22"/>
      <c r="K872" s="22"/>
      <c r="L872" s="22"/>
      <c r="M872" s="23">
        <f t="shared" ref="M872:M879" si="48">L872+K872+J872</f>
        <v>0</v>
      </c>
      <c r="N872" s="244"/>
      <c r="O872" s="245"/>
      <c r="P872" s="245"/>
      <c r="Q872" s="245"/>
      <c r="R872" s="245"/>
      <c r="S872" s="246"/>
    </row>
    <row r="873" spans="1:19" ht="13.5" x14ac:dyDescent="0.25">
      <c r="A873" s="19"/>
      <c r="B873" s="43" t="s">
        <v>152</v>
      </c>
      <c r="C873" s="44"/>
      <c r="D873" s="20">
        <v>8.6</v>
      </c>
      <c r="E873" s="21"/>
      <c r="F873" s="20">
        <v>1.1000000000000001</v>
      </c>
      <c r="G873" s="20"/>
      <c r="H873" s="22"/>
      <c r="I873" s="22">
        <f t="shared" si="47"/>
        <v>9.4600000000000009</v>
      </c>
      <c r="J873" s="22"/>
      <c r="K873" s="22"/>
      <c r="L873" s="22"/>
      <c r="M873" s="23">
        <f t="shared" si="48"/>
        <v>0</v>
      </c>
      <c r="N873" s="244"/>
      <c r="O873" s="245"/>
      <c r="P873" s="245"/>
      <c r="Q873" s="245"/>
      <c r="R873" s="245"/>
      <c r="S873" s="246"/>
    </row>
    <row r="874" spans="1:19" ht="13.5" x14ac:dyDescent="0.25">
      <c r="A874" s="19"/>
      <c r="B874" s="43" t="s">
        <v>167</v>
      </c>
      <c r="C874" s="44"/>
      <c r="D874" s="20">
        <v>24.8</v>
      </c>
      <c r="E874" s="21"/>
      <c r="F874" s="20">
        <v>1.1000000000000001</v>
      </c>
      <c r="G874" s="20"/>
      <c r="H874" s="22"/>
      <c r="I874" s="22">
        <f t="shared" si="47"/>
        <v>27.280000000000005</v>
      </c>
      <c r="J874" s="22"/>
      <c r="K874" s="22"/>
      <c r="L874" s="22"/>
      <c r="M874" s="23">
        <f t="shared" si="48"/>
        <v>0</v>
      </c>
      <c r="N874" s="244"/>
      <c r="O874" s="245"/>
      <c r="P874" s="245"/>
      <c r="Q874" s="245"/>
      <c r="R874" s="245"/>
      <c r="S874" s="246"/>
    </row>
    <row r="875" spans="1:19" ht="13.5" x14ac:dyDescent="0.25">
      <c r="A875" s="19"/>
      <c r="B875" s="43" t="s">
        <v>168</v>
      </c>
      <c r="C875" s="44"/>
      <c r="D875" s="20">
        <v>24.94</v>
      </c>
      <c r="E875" s="21"/>
      <c r="F875" s="20">
        <v>1.1000000000000001</v>
      </c>
      <c r="G875" s="20"/>
      <c r="H875" s="22"/>
      <c r="I875" s="22">
        <f t="shared" si="47"/>
        <v>27.434000000000005</v>
      </c>
      <c r="J875" s="22"/>
      <c r="K875" s="22"/>
      <c r="L875" s="22"/>
      <c r="M875" s="23">
        <f t="shared" si="48"/>
        <v>0</v>
      </c>
      <c r="N875" s="244"/>
      <c r="O875" s="245"/>
      <c r="P875" s="245"/>
      <c r="Q875" s="245"/>
      <c r="R875" s="245"/>
      <c r="S875" s="246"/>
    </row>
    <row r="876" spans="1:19" ht="13.5" x14ac:dyDescent="0.25">
      <c r="A876" s="19"/>
      <c r="B876" s="43" t="s">
        <v>175</v>
      </c>
      <c r="C876" s="44"/>
      <c r="D876" s="20">
        <v>23.04</v>
      </c>
      <c r="E876" s="21"/>
      <c r="F876" s="20">
        <v>1.1000000000000001</v>
      </c>
      <c r="G876" s="20"/>
      <c r="H876" s="22"/>
      <c r="I876" s="22">
        <f t="shared" si="47"/>
        <v>25.344000000000001</v>
      </c>
      <c r="J876" s="22"/>
      <c r="K876" s="22"/>
      <c r="L876" s="22"/>
      <c r="M876" s="23">
        <f t="shared" si="48"/>
        <v>0</v>
      </c>
      <c r="N876" s="244"/>
      <c r="O876" s="245"/>
      <c r="P876" s="245"/>
      <c r="Q876" s="245"/>
      <c r="R876" s="245"/>
      <c r="S876" s="246"/>
    </row>
    <row r="877" spans="1:19" ht="13.5" x14ac:dyDescent="0.25">
      <c r="A877" s="19"/>
      <c r="B877" s="43" t="s">
        <v>179</v>
      </c>
      <c r="C877" s="44"/>
      <c r="D877" s="20">
        <v>15.19</v>
      </c>
      <c r="E877" s="21"/>
      <c r="F877" s="20">
        <v>1.1000000000000001</v>
      </c>
      <c r="G877" s="20"/>
      <c r="H877" s="22"/>
      <c r="I877" s="22">
        <f t="shared" si="47"/>
        <v>16.709</v>
      </c>
      <c r="J877" s="22"/>
      <c r="K877" s="22"/>
      <c r="L877" s="22"/>
      <c r="M877" s="23">
        <f t="shared" si="48"/>
        <v>0</v>
      </c>
      <c r="N877" s="244"/>
      <c r="O877" s="245"/>
      <c r="P877" s="245"/>
      <c r="Q877" s="245"/>
      <c r="R877" s="245"/>
      <c r="S877" s="246"/>
    </row>
    <row r="878" spans="1:19" ht="13.5" x14ac:dyDescent="0.25">
      <c r="A878" s="19"/>
      <c r="B878" s="43" t="s">
        <v>164</v>
      </c>
      <c r="C878" s="44"/>
      <c r="D878" s="20">
        <v>15.49</v>
      </c>
      <c r="E878" s="21"/>
      <c r="F878" s="20">
        <v>1.1000000000000001</v>
      </c>
      <c r="G878" s="20"/>
      <c r="H878" s="22"/>
      <c r="I878" s="22">
        <f t="shared" si="47"/>
        <v>17.039000000000001</v>
      </c>
      <c r="J878" s="22"/>
      <c r="K878" s="22"/>
      <c r="L878" s="22"/>
      <c r="M878" s="23">
        <f t="shared" si="48"/>
        <v>0</v>
      </c>
      <c r="N878" s="244"/>
      <c r="O878" s="245"/>
      <c r="P878" s="245"/>
      <c r="Q878" s="245"/>
      <c r="R878" s="245"/>
      <c r="S878" s="246"/>
    </row>
    <row r="879" spans="1:19" ht="13.5" x14ac:dyDescent="0.25">
      <c r="A879" s="19"/>
      <c r="B879" s="43" t="s">
        <v>219</v>
      </c>
      <c r="C879" s="44"/>
      <c r="D879" s="20">
        <v>70.13</v>
      </c>
      <c r="E879" s="21"/>
      <c r="F879" s="20">
        <v>1.1000000000000001</v>
      </c>
      <c r="G879" s="20"/>
      <c r="H879" s="22"/>
      <c r="I879" s="22">
        <f t="shared" si="47"/>
        <v>77.143000000000001</v>
      </c>
      <c r="J879" s="22"/>
      <c r="K879" s="22"/>
      <c r="L879" s="22"/>
      <c r="M879" s="23">
        <f t="shared" si="48"/>
        <v>0</v>
      </c>
      <c r="N879" s="244"/>
      <c r="O879" s="245"/>
      <c r="P879" s="245"/>
      <c r="Q879" s="245"/>
      <c r="R879" s="245"/>
      <c r="S879" s="246"/>
    </row>
    <row r="880" spans="1:19" ht="14.25" thickBot="1" x14ac:dyDescent="0.3">
      <c r="A880" s="24"/>
      <c r="B880" s="25"/>
      <c r="C880" s="25"/>
      <c r="D880" s="26"/>
      <c r="E880" s="27"/>
      <c r="F880" s="26"/>
      <c r="G880" s="26"/>
      <c r="H880" s="26"/>
      <c r="I880" s="70">
        <f>SUM(I871:I879)</f>
        <v>256.399</v>
      </c>
      <c r="J880" s="29"/>
      <c r="K880" s="29"/>
      <c r="L880" s="28"/>
      <c r="M880" s="31">
        <f>SUM(M871:M879)</f>
        <v>0</v>
      </c>
      <c r="N880" s="247"/>
      <c r="O880" s="248"/>
      <c r="P880" s="248"/>
      <c r="Q880" s="248"/>
      <c r="R880" s="248"/>
      <c r="S880" s="249"/>
    </row>
    <row r="881" spans="1:19" ht="14.25" thickBot="1" x14ac:dyDescent="0.3">
      <c r="B881" s="38"/>
      <c r="C881" s="38"/>
      <c r="D881" s="39"/>
      <c r="E881" s="40"/>
      <c r="F881" s="39"/>
      <c r="G881" s="39"/>
      <c r="H881" s="39"/>
      <c r="I881" s="41"/>
      <c r="J881" s="39"/>
      <c r="K881" s="39"/>
      <c r="L881" s="39"/>
      <c r="M881" s="41"/>
      <c r="N881" s="42"/>
      <c r="O881" s="42"/>
      <c r="P881" s="42"/>
      <c r="Q881" s="42"/>
      <c r="R881" s="42"/>
      <c r="S881" s="42"/>
    </row>
    <row r="882" spans="1:19" ht="30.75" customHeight="1" thickBot="1" x14ac:dyDescent="0.25">
      <c r="A882" s="34" t="s">
        <v>526</v>
      </c>
      <c r="B882" s="225" t="s">
        <v>123</v>
      </c>
      <c r="C882" s="226"/>
      <c r="D882" s="226"/>
      <c r="E882" s="226"/>
      <c r="F882" s="226"/>
      <c r="G882" s="226"/>
      <c r="H882" s="226"/>
      <c r="I882" s="226"/>
      <c r="J882" s="226"/>
      <c r="K882" s="226"/>
      <c r="L882" s="226"/>
      <c r="M882" s="226"/>
      <c r="N882" s="226"/>
      <c r="O882" s="227"/>
      <c r="P882" s="228" t="s">
        <v>54</v>
      </c>
      <c r="Q882" s="229"/>
      <c r="R882" s="35">
        <f>I886-M886</f>
        <v>38.64</v>
      </c>
      <c r="S882" s="36"/>
    </row>
    <row r="883" spans="1:19" ht="13.5" x14ac:dyDescent="0.2">
      <c r="A883" s="230"/>
      <c r="B883" s="231"/>
      <c r="C883" s="232"/>
      <c r="D883" s="10" t="s">
        <v>136</v>
      </c>
      <c r="E883" s="10" t="s">
        <v>137</v>
      </c>
      <c r="F883" s="10" t="s">
        <v>138</v>
      </c>
      <c r="G883" s="10" t="s">
        <v>139</v>
      </c>
      <c r="H883" s="11" t="s">
        <v>140</v>
      </c>
      <c r="I883" s="236" t="s">
        <v>141</v>
      </c>
      <c r="J883" s="238" t="s">
        <v>142</v>
      </c>
      <c r="K883" s="239"/>
      <c r="L883" s="240"/>
      <c r="M883" s="236" t="s">
        <v>141</v>
      </c>
      <c r="N883" s="241" t="s">
        <v>149</v>
      </c>
      <c r="O883" s="242"/>
      <c r="P883" s="242"/>
      <c r="Q883" s="242"/>
      <c r="R883" s="242"/>
      <c r="S883" s="243"/>
    </row>
    <row r="884" spans="1:19" ht="13.5" x14ac:dyDescent="0.2">
      <c r="A884" s="233"/>
      <c r="B884" s="234"/>
      <c r="C884" s="235"/>
      <c r="D884" s="12" t="s">
        <v>147</v>
      </c>
      <c r="E884" s="12" t="s">
        <v>144</v>
      </c>
      <c r="F884" s="12" t="s">
        <v>145</v>
      </c>
      <c r="G884" s="12" t="s">
        <v>191</v>
      </c>
      <c r="H884" s="13"/>
      <c r="I884" s="237"/>
      <c r="J884" s="13" t="s">
        <v>147</v>
      </c>
      <c r="K884" s="13" t="s">
        <v>148</v>
      </c>
      <c r="L884" s="13" t="s">
        <v>140</v>
      </c>
      <c r="M884" s="237"/>
      <c r="N884" s="244"/>
      <c r="O884" s="245"/>
      <c r="P884" s="245"/>
      <c r="Q884" s="245"/>
      <c r="R884" s="245"/>
      <c r="S884" s="246"/>
    </row>
    <row r="885" spans="1:19" ht="13.5" x14ac:dyDescent="0.25">
      <c r="A885" s="19"/>
      <c r="B885" s="250" t="s">
        <v>429</v>
      </c>
      <c r="C885" s="251"/>
      <c r="D885" s="20">
        <v>0.92</v>
      </c>
      <c r="E885" s="21"/>
      <c r="F885" s="20">
        <v>2.1</v>
      </c>
      <c r="G885" s="20">
        <v>2</v>
      </c>
      <c r="H885" s="22">
        <v>10</v>
      </c>
      <c r="I885" s="22">
        <f>D885*F885*G885*H885</f>
        <v>38.64</v>
      </c>
      <c r="J885" s="22"/>
      <c r="K885" s="22"/>
      <c r="L885" s="22"/>
      <c r="M885" s="23"/>
      <c r="N885" s="244"/>
      <c r="O885" s="245"/>
      <c r="P885" s="245"/>
      <c r="Q885" s="245"/>
      <c r="R885" s="245"/>
      <c r="S885" s="246"/>
    </row>
    <row r="886" spans="1:19" ht="14.25" thickBot="1" x14ac:dyDescent="0.3">
      <c r="A886" s="24"/>
      <c r="B886" s="25"/>
      <c r="C886" s="25"/>
      <c r="D886" s="26"/>
      <c r="E886" s="27"/>
      <c r="F886" s="26"/>
      <c r="G886" s="26"/>
      <c r="H886" s="26"/>
      <c r="I886" s="28">
        <f>SUM(I885)</f>
        <v>38.64</v>
      </c>
      <c r="J886" s="29"/>
      <c r="K886" s="29"/>
      <c r="L886" s="28"/>
      <c r="M886" s="31"/>
      <c r="N886" s="247"/>
      <c r="O886" s="248"/>
      <c r="P886" s="248"/>
      <c r="Q886" s="248"/>
      <c r="R886" s="248"/>
      <c r="S886" s="249"/>
    </row>
    <row r="887" spans="1:19" ht="13.5" x14ac:dyDescent="0.25">
      <c r="B887" s="38"/>
      <c r="C887" s="38"/>
      <c r="D887" s="39"/>
      <c r="E887" s="40"/>
      <c r="F887" s="39"/>
      <c r="G887" s="39"/>
      <c r="H887" s="39"/>
      <c r="I887" s="39"/>
      <c r="J887" s="39"/>
      <c r="K887" s="39"/>
      <c r="L887" s="39"/>
      <c r="M887" s="41"/>
      <c r="N887" s="42"/>
      <c r="O887" s="42"/>
      <c r="P887" s="42"/>
      <c r="Q887" s="42"/>
      <c r="R887" s="42"/>
      <c r="S887" s="42"/>
    </row>
    <row r="888" spans="1:19" ht="13.5" x14ac:dyDescent="0.25">
      <c r="B888" s="38"/>
      <c r="C888" s="38"/>
      <c r="D888" s="73"/>
      <c r="E888" s="40"/>
      <c r="F888" s="73"/>
      <c r="G888" s="73"/>
      <c r="H888" s="73"/>
      <c r="I888" s="73"/>
      <c r="J888" s="73"/>
      <c r="K888" s="73"/>
      <c r="L888" s="73"/>
      <c r="M888" s="41"/>
      <c r="N888" s="42"/>
      <c r="O888" s="42"/>
      <c r="P888" s="42"/>
      <c r="Q888" s="42"/>
      <c r="R888" s="42"/>
      <c r="S888" s="42"/>
    </row>
    <row r="889" spans="1:19" ht="13.5" x14ac:dyDescent="0.25">
      <c r="B889" s="38"/>
      <c r="C889" s="38"/>
      <c r="D889" s="73"/>
      <c r="E889" s="40"/>
      <c r="F889" s="73"/>
      <c r="G889" s="73"/>
      <c r="H889" s="73"/>
      <c r="I889" s="73"/>
      <c r="J889" s="73"/>
      <c r="K889" s="73"/>
      <c r="L889" s="73"/>
      <c r="M889" s="41"/>
      <c r="N889" s="42"/>
      <c r="O889" s="42"/>
      <c r="P889" s="42"/>
      <c r="Q889" s="42"/>
      <c r="R889" s="42"/>
      <c r="S889" s="42"/>
    </row>
    <row r="890" spans="1:19" ht="13.5" x14ac:dyDescent="0.25">
      <c r="B890" s="38"/>
      <c r="C890" s="38"/>
      <c r="D890" s="73"/>
      <c r="E890" s="40"/>
      <c r="F890" s="73"/>
      <c r="G890" s="73"/>
      <c r="H890" s="73"/>
      <c r="I890" s="73"/>
      <c r="J890" s="73"/>
      <c r="K890" s="73"/>
      <c r="L890" s="73"/>
      <c r="M890" s="41"/>
      <c r="N890" s="42"/>
      <c r="O890" s="42"/>
      <c r="P890" s="42"/>
      <c r="Q890" s="42"/>
      <c r="R890" s="42"/>
      <c r="S890" s="42"/>
    </row>
    <row r="891" spans="1:19" ht="14.25" thickBot="1" x14ac:dyDescent="0.3">
      <c r="B891" s="38"/>
      <c r="C891" s="38"/>
      <c r="D891" s="73"/>
      <c r="E891" s="40"/>
      <c r="F891" s="73"/>
      <c r="G891" s="73"/>
      <c r="H891" s="73"/>
      <c r="I891" s="73"/>
      <c r="J891" s="73"/>
      <c r="K891" s="73"/>
      <c r="L891" s="73"/>
      <c r="M891" s="41"/>
      <c r="N891" s="42"/>
      <c r="O891" s="42"/>
      <c r="P891" s="42"/>
      <c r="Q891" s="42"/>
      <c r="R891" s="42"/>
      <c r="S891" s="42"/>
    </row>
    <row r="892" spans="1:19" ht="30" customHeight="1" thickBot="1" x14ac:dyDescent="0.25">
      <c r="A892" s="53" t="s">
        <v>527</v>
      </c>
      <c r="B892" s="225" t="s">
        <v>96</v>
      </c>
      <c r="C892" s="226"/>
      <c r="D892" s="226"/>
      <c r="E892" s="226"/>
      <c r="F892" s="226"/>
      <c r="G892" s="226"/>
      <c r="H892" s="226"/>
      <c r="I892" s="226"/>
      <c r="J892" s="226"/>
      <c r="K892" s="226"/>
      <c r="L892" s="226"/>
      <c r="M892" s="226"/>
      <c r="N892" s="226"/>
      <c r="O892" s="227"/>
      <c r="P892" s="228" t="s">
        <v>54</v>
      </c>
      <c r="Q892" s="229"/>
      <c r="R892" s="35">
        <f>I910-M910</f>
        <v>547.41840000000002</v>
      </c>
      <c r="S892" s="36"/>
    </row>
    <row r="893" spans="1:19" ht="13.5" x14ac:dyDescent="0.2">
      <c r="A893" s="230"/>
      <c r="B893" s="231"/>
      <c r="C893" s="232"/>
      <c r="D893" s="10" t="s">
        <v>136</v>
      </c>
      <c r="E893" s="10" t="s">
        <v>137</v>
      </c>
      <c r="F893" s="10" t="s">
        <v>138</v>
      </c>
      <c r="G893" s="10" t="s">
        <v>139</v>
      </c>
      <c r="H893" s="11" t="s">
        <v>140</v>
      </c>
      <c r="I893" s="236" t="s">
        <v>141</v>
      </c>
      <c r="J893" s="238" t="s">
        <v>142</v>
      </c>
      <c r="K893" s="239"/>
      <c r="L893" s="240"/>
      <c r="M893" s="301" t="s">
        <v>141</v>
      </c>
      <c r="N893" s="241" t="s">
        <v>149</v>
      </c>
      <c r="O893" s="242"/>
      <c r="P893" s="242"/>
      <c r="Q893" s="242"/>
      <c r="R893" s="242"/>
      <c r="S893" s="243"/>
    </row>
    <row r="894" spans="1:19" ht="13.5" x14ac:dyDescent="0.2">
      <c r="A894" s="233"/>
      <c r="B894" s="234"/>
      <c r="C894" s="235"/>
      <c r="D894" s="12" t="s">
        <v>247</v>
      </c>
      <c r="E894" s="12" t="s">
        <v>144</v>
      </c>
      <c r="F894" s="12" t="s">
        <v>145</v>
      </c>
      <c r="G894" s="12" t="s">
        <v>146</v>
      </c>
      <c r="H894" s="13"/>
      <c r="I894" s="237"/>
      <c r="J894" s="13" t="s">
        <v>147</v>
      </c>
      <c r="K894" s="13" t="s">
        <v>148</v>
      </c>
      <c r="L894" s="13" t="s">
        <v>140</v>
      </c>
      <c r="M894" s="302"/>
      <c r="N894" s="244"/>
      <c r="O894" s="245"/>
      <c r="P894" s="245"/>
      <c r="Q894" s="245"/>
      <c r="R894" s="245"/>
      <c r="S894" s="246"/>
    </row>
    <row r="895" spans="1:19" ht="13.5" x14ac:dyDescent="0.25">
      <c r="A895" s="19"/>
      <c r="B895" s="250" t="s">
        <v>166</v>
      </c>
      <c r="C895" s="251"/>
      <c r="D895" s="20">
        <v>24.6</v>
      </c>
      <c r="E895" s="21"/>
      <c r="F895" s="20">
        <v>1.9</v>
      </c>
      <c r="G895" s="20"/>
      <c r="H895" s="22"/>
      <c r="I895" s="22">
        <f>D895*F895</f>
        <v>46.74</v>
      </c>
      <c r="J895" s="22">
        <v>1.7</v>
      </c>
      <c r="K895" s="22">
        <v>1.2</v>
      </c>
      <c r="L895" s="22">
        <v>3</v>
      </c>
      <c r="M895" s="23">
        <f>L895*K895*J895-2</f>
        <v>4.1199999999999992</v>
      </c>
      <c r="N895" s="244"/>
      <c r="O895" s="245"/>
      <c r="P895" s="245"/>
      <c r="Q895" s="245"/>
      <c r="R895" s="245"/>
      <c r="S895" s="246"/>
    </row>
    <row r="896" spans="1:19" ht="13.5" x14ac:dyDescent="0.25">
      <c r="A896" s="19"/>
      <c r="B896" s="43" t="s">
        <v>160</v>
      </c>
      <c r="C896" s="44"/>
      <c r="D896" s="20">
        <v>26.3</v>
      </c>
      <c r="E896" s="21"/>
      <c r="F896" s="20">
        <v>1.9</v>
      </c>
      <c r="G896" s="20"/>
      <c r="H896" s="22"/>
      <c r="I896" s="22">
        <f t="shared" ref="I896:I899" si="49">D896*F896</f>
        <v>49.97</v>
      </c>
      <c r="J896" s="22"/>
      <c r="K896" s="22"/>
      <c r="L896" s="22"/>
      <c r="M896" s="23">
        <f t="shared" ref="M896:M909" si="50">L896*K896*J896</f>
        <v>0</v>
      </c>
      <c r="N896" s="244"/>
      <c r="O896" s="245"/>
      <c r="P896" s="245"/>
      <c r="Q896" s="245"/>
      <c r="R896" s="245"/>
      <c r="S896" s="246"/>
    </row>
    <row r="897" spans="1:19" ht="13.5" x14ac:dyDescent="0.25">
      <c r="A897" s="19"/>
      <c r="B897" s="43" t="s">
        <v>152</v>
      </c>
      <c r="C897" s="44"/>
      <c r="D897" s="20">
        <v>8.6</v>
      </c>
      <c r="E897" s="21"/>
      <c r="F897" s="20">
        <v>1.9</v>
      </c>
      <c r="G897" s="20"/>
      <c r="H897" s="22"/>
      <c r="I897" s="22">
        <f t="shared" si="49"/>
        <v>16.34</v>
      </c>
      <c r="J897" s="22"/>
      <c r="K897" s="22"/>
      <c r="L897" s="22"/>
      <c r="M897" s="23">
        <f t="shared" si="50"/>
        <v>0</v>
      </c>
      <c r="N897" s="244"/>
      <c r="O897" s="245"/>
      <c r="P897" s="245"/>
      <c r="Q897" s="245"/>
      <c r="R897" s="245"/>
      <c r="S897" s="246"/>
    </row>
    <row r="898" spans="1:19" ht="13.5" x14ac:dyDescent="0.25">
      <c r="A898" s="19"/>
      <c r="B898" s="43" t="s">
        <v>178</v>
      </c>
      <c r="C898" s="44"/>
      <c r="D898" s="20">
        <v>8.49</v>
      </c>
      <c r="E898" s="21"/>
      <c r="F898" s="20">
        <v>3</v>
      </c>
      <c r="G898" s="20"/>
      <c r="H898" s="22"/>
      <c r="I898" s="22">
        <f t="shared" si="49"/>
        <v>25.47</v>
      </c>
      <c r="J898" s="22"/>
      <c r="K898" s="22"/>
      <c r="L898" s="22"/>
      <c r="M898" s="23">
        <f t="shared" si="50"/>
        <v>0</v>
      </c>
      <c r="N898" s="244"/>
      <c r="O898" s="245"/>
      <c r="P898" s="245"/>
      <c r="Q898" s="245"/>
      <c r="R898" s="245"/>
      <c r="S898" s="246"/>
    </row>
    <row r="899" spans="1:19" ht="13.5" x14ac:dyDescent="0.25">
      <c r="A899" s="19"/>
      <c r="B899" s="43" t="s">
        <v>167</v>
      </c>
      <c r="C899" s="44"/>
      <c r="D899" s="20">
        <v>24.8</v>
      </c>
      <c r="E899" s="21"/>
      <c r="F899" s="20">
        <v>1.9</v>
      </c>
      <c r="G899" s="20"/>
      <c r="H899" s="22"/>
      <c r="I899" s="22">
        <f t="shared" si="49"/>
        <v>47.12</v>
      </c>
      <c r="J899" s="22">
        <v>1.7</v>
      </c>
      <c r="K899" s="22">
        <v>1.2</v>
      </c>
      <c r="L899" s="22">
        <v>2</v>
      </c>
      <c r="M899" s="23">
        <f>L899*K899*J899-2</f>
        <v>2.08</v>
      </c>
      <c r="N899" s="244"/>
      <c r="O899" s="245"/>
      <c r="P899" s="245"/>
      <c r="Q899" s="245"/>
      <c r="R899" s="245"/>
      <c r="S899" s="246"/>
    </row>
    <row r="900" spans="1:19" ht="13.5" x14ac:dyDescent="0.25">
      <c r="A900" s="19"/>
      <c r="B900" s="43" t="s">
        <v>168</v>
      </c>
      <c r="C900" s="44"/>
      <c r="D900" s="20">
        <v>24.94</v>
      </c>
      <c r="E900" s="21"/>
      <c r="F900" s="20">
        <v>1.9</v>
      </c>
      <c r="G900" s="20"/>
      <c r="H900" s="22"/>
      <c r="I900" s="22">
        <f t="shared" ref="I900:I906" si="51">D900*F900</f>
        <v>47.386000000000003</v>
      </c>
      <c r="J900" s="22">
        <v>1.7</v>
      </c>
      <c r="K900" s="22">
        <v>1.2</v>
      </c>
      <c r="L900" s="22">
        <v>2</v>
      </c>
      <c r="M900" s="23">
        <f>L900*K900*J900-2</f>
        <v>2.08</v>
      </c>
      <c r="N900" s="244"/>
      <c r="O900" s="245"/>
      <c r="P900" s="245"/>
      <c r="Q900" s="245"/>
      <c r="R900" s="245"/>
      <c r="S900" s="246"/>
    </row>
    <row r="901" spans="1:19" ht="13.5" x14ac:dyDescent="0.25">
      <c r="A901" s="19"/>
      <c r="B901" s="43" t="s">
        <v>175</v>
      </c>
      <c r="C901" s="44"/>
      <c r="D901" s="20">
        <v>23.04</v>
      </c>
      <c r="E901" s="21"/>
      <c r="F901" s="20">
        <v>1.9</v>
      </c>
      <c r="G901" s="20"/>
      <c r="H901" s="22"/>
      <c r="I901" s="22">
        <f t="shared" si="51"/>
        <v>43.775999999999996</v>
      </c>
      <c r="J901" s="22">
        <v>0.8</v>
      </c>
      <c r="K901" s="22">
        <v>2.1</v>
      </c>
      <c r="L901" s="22">
        <v>5</v>
      </c>
      <c r="M901" s="23">
        <f>L901*K901*J901-2</f>
        <v>6.4</v>
      </c>
      <c r="N901" s="244"/>
      <c r="O901" s="245"/>
      <c r="P901" s="245"/>
      <c r="Q901" s="245"/>
      <c r="R901" s="245"/>
      <c r="S901" s="246"/>
    </row>
    <row r="902" spans="1:19" ht="13.5" x14ac:dyDescent="0.25">
      <c r="A902" s="19"/>
      <c r="B902" s="43" t="s">
        <v>179</v>
      </c>
      <c r="C902" s="44"/>
      <c r="D902" s="20">
        <v>15.19</v>
      </c>
      <c r="E902" s="21"/>
      <c r="F902" s="20">
        <v>1.9</v>
      </c>
      <c r="G902" s="20"/>
      <c r="H902" s="22"/>
      <c r="I902" s="22">
        <f t="shared" si="51"/>
        <v>28.860999999999997</v>
      </c>
      <c r="J902" s="22"/>
      <c r="K902" s="22"/>
      <c r="L902" s="22"/>
      <c r="M902" s="23">
        <f>J902*K902*L902</f>
        <v>0</v>
      </c>
      <c r="N902" s="244"/>
      <c r="O902" s="245"/>
      <c r="P902" s="245"/>
      <c r="Q902" s="245"/>
      <c r="R902" s="245"/>
      <c r="S902" s="246"/>
    </row>
    <row r="903" spans="1:19" ht="13.5" x14ac:dyDescent="0.25">
      <c r="A903" s="19"/>
      <c r="B903" s="43" t="s">
        <v>164</v>
      </c>
      <c r="C903" s="44"/>
      <c r="D903" s="20">
        <v>15.49</v>
      </c>
      <c r="E903" s="21"/>
      <c r="F903" s="20">
        <v>1.9</v>
      </c>
      <c r="G903" s="20"/>
      <c r="H903" s="22"/>
      <c r="I903" s="22">
        <f t="shared" si="51"/>
        <v>29.430999999999997</v>
      </c>
      <c r="J903" s="22"/>
      <c r="K903" s="22"/>
      <c r="L903" s="22"/>
      <c r="M903" s="23">
        <f t="shared" si="50"/>
        <v>0</v>
      </c>
      <c r="N903" s="244"/>
      <c r="O903" s="245"/>
      <c r="P903" s="245"/>
      <c r="Q903" s="245"/>
      <c r="R903" s="245"/>
      <c r="S903" s="246"/>
    </row>
    <row r="904" spans="1:19" ht="13.5" x14ac:dyDescent="0.25">
      <c r="A904" s="19"/>
      <c r="B904" s="43" t="s">
        <v>180</v>
      </c>
      <c r="C904" s="44"/>
      <c r="D904" s="20">
        <v>12.94</v>
      </c>
      <c r="E904" s="21"/>
      <c r="F904" s="20">
        <v>1.9</v>
      </c>
      <c r="G904" s="20"/>
      <c r="H904" s="22"/>
      <c r="I904" s="22">
        <f t="shared" si="51"/>
        <v>24.585999999999999</v>
      </c>
      <c r="J904" s="22"/>
      <c r="K904" s="22"/>
      <c r="L904" s="22"/>
      <c r="M904" s="23">
        <f t="shared" si="50"/>
        <v>0</v>
      </c>
      <c r="N904" s="244"/>
      <c r="O904" s="245"/>
      <c r="P904" s="245"/>
      <c r="Q904" s="245"/>
      <c r="R904" s="245"/>
      <c r="S904" s="246"/>
    </row>
    <row r="905" spans="1:19" ht="13.5" x14ac:dyDescent="0.25">
      <c r="A905" s="19"/>
      <c r="B905" s="43" t="s">
        <v>190</v>
      </c>
      <c r="C905" s="44"/>
      <c r="D905" s="20">
        <v>12.94</v>
      </c>
      <c r="E905" s="21"/>
      <c r="F905" s="20">
        <v>1.9</v>
      </c>
      <c r="G905" s="20"/>
      <c r="H905" s="22"/>
      <c r="I905" s="22">
        <f t="shared" si="51"/>
        <v>24.585999999999999</v>
      </c>
      <c r="J905" s="22"/>
      <c r="K905" s="22"/>
      <c r="L905" s="22"/>
      <c r="M905" s="23">
        <f t="shared" si="50"/>
        <v>0</v>
      </c>
      <c r="N905" s="244"/>
      <c r="O905" s="245"/>
      <c r="P905" s="245"/>
      <c r="Q905" s="245"/>
      <c r="R905" s="245"/>
      <c r="S905" s="246"/>
    </row>
    <row r="906" spans="1:19" ht="13.5" x14ac:dyDescent="0.25">
      <c r="A906" s="19"/>
      <c r="B906" s="43" t="s">
        <v>219</v>
      </c>
      <c r="C906" s="44"/>
      <c r="D906" s="20">
        <v>70.13</v>
      </c>
      <c r="E906" s="21"/>
      <c r="F906" s="20">
        <v>1.9</v>
      </c>
      <c r="G906" s="20"/>
      <c r="H906" s="22"/>
      <c r="I906" s="22">
        <f t="shared" si="51"/>
        <v>133.24699999999999</v>
      </c>
      <c r="J906" s="22"/>
      <c r="K906" s="22"/>
      <c r="L906" s="22"/>
      <c r="M906" s="23">
        <f t="shared" si="50"/>
        <v>0</v>
      </c>
      <c r="N906" s="244"/>
      <c r="O906" s="245"/>
      <c r="P906" s="245"/>
      <c r="Q906" s="245"/>
      <c r="R906" s="245"/>
      <c r="S906" s="246"/>
    </row>
    <row r="907" spans="1:19" ht="13.5" x14ac:dyDescent="0.25">
      <c r="A907" s="19"/>
      <c r="B907" s="79" t="s">
        <v>419</v>
      </c>
      <c r="C907" s="79"/>
      <c r="D907" s="20">
        <v>2.5</v>
      </c>
      <c r="E907" s="21">
        <v>10.27</v>
      </c>
      <c r="F907" s="20"/>
      <c r="G907" s="20"/>
      <c r="H907" s="20"/>
      <c r="I907" s="63">
        <f>D907*E907</f>
        <v>25.674999999999997</v>
      </c>
      <c r="J907" s="46"/>
      <c r="K907" s="46"/>
      <c r="L907" s="46"/>
      <c r="M907" s="23">
        <f t="shared" si="50"/>
        <v>0</v>
      </c>
      <c r="N907" s="244"/>
      <c r="O907" s="245"/>
      <c r="P907" s="245"/>
      <c r="Q907" s="245"/>
      <c r="R907" s="245"/>
      <c r="S907" s="246"/>
    </row>
    <row r="908" spans="1:19" ht="13.5" x14ac:dyDescent="0.25">
      <c r="A908" s="19"/>
      <c r="B908" s="79" t="s">
        <v>435</v>
      </c>
      <c r="C908" s="79"/>
      <c r="D908" s="20">
        <v>2.23</v>
      </c>
      <c r="E908" s="21">
        <v>4.24</v>
      </c>
      <c r="F908" s="20"/>
      <c r="G908" s="20"/>
      <c r="H908" s="20"/>
      <c r="I908" s="63">
        <f>D908*E908</f>
        <v>9.4551999999999996</v>
      </c>
      <c r="J908" s="46"/>
      <c r="K908" s="46"/>
      <c r="L908" s="46"/>
      <c r="M908" s="23">
        <f t="shared" si="50"/>
        <v>0</v>
      </c>
      <c r="N908" s="244"/>
      <c r="O908" s="245"/>
      <c r="P908" s="245"/>
      <c r="Q908" s="245"/>
      <c r="R908" s="245"/>
      <c r="S908" s="246"/>
    </row>
    <row r="909" spans="1:19" ht="13.5" x14ac:dyDescent="0.25">
      <c r="A909" s="19"/>
      <c r="B909" s="79" t="s">
        <v>434</v>
      </c>
      <c r="C909" s="79"/>
      <c r="D909" s="20">
        <v>2.23</v>
      </c>
      <c r="E909" s="21">
        <v>4.24</v>
      </c>
      <c r="F909" s="20"/>
      <c r="G909" s="20"/>
      <c r="H909" s="20"/>
      <c r="I909" s="63">
        <f>D909*E909</f>
        <v>9.4551999999999996</v>
      </c>
      <c r="J909" s="46"/>
      <c r="K909" s="46"/>
      <c r="L909" s="46"/>
      <c r="M909" s="23">
        <f t="shared" si="50"/>
        <v>0</v>
      </c>
      <c r="N909" s="244"/>
      <c r="O909" s="245"/>
      <c r="P909" s="245"/>
      <c r="Q909" s="245"/>
      <c r="R909" s="245"/>
      <c r="S909" s="246"/>
    </row>
    <row r="910" spans="1:19" ht="14.25" thickBot="1" x14ac:dyDescent="0.3">
      <c r="A910" s="65"/>
      <c r="B910" s="66"/>
      <c r="C910" s="67"/>
      <c r="D910" s="28"/>
      <c r="E910" s="68"/>
      <c r="F910" s="28"/>
      <c r="G910" s="28"/>
      <c r="H910" s="28"/>
      <c r="I910" s="70">
        <f>SUM(I895:I909)</f>
        <v>562.09839999999997</v>
      </c>
      <c r="J910" s="29"/>
      <c r="K910" s="29"/>
      <c r="L910" s="28"/>
      <c r="M910" s="31">
        <f>SUM(M895:M906)</f>
        <v>14.68</v>
      </c>
      <c r="N910" s="247"/>
      <c r="O910" s="248"/>
      <c r="P910" s="248"/>
      <c r="Q910" s="248"/>
      <c r="R910" s="248"/>
      <c r="S910" s="249"/>
    </row>
    <row r="911" spans="1:19" ht="13.5" thickBot="1" x14ac:dyDescent="0.25">
      <c r="F911" s="33"/>
    </row>
    <row r="912" spans="1:19" ht="26.25" customHeight="1" thickBot="1" x14ac:dyDescent="0.25">
      <c r="A912" s="53" t="s">
        <v>528</v>
      </c>
      <c r="B912" s="225" t="s">
        <v>124</v>
      </c>
      <c r="C912" s="226"/>
      <c r="D912" s="226"/>
      <c r="E912" s="226"/>
      <c r="F912" s="226"/>
      <c r="G912" s="226"/>
      <c r="H912" s="226"/>
      <c r="I912" s="226"/>
      <c r="J912" s="226"/>
      <c r="K912" s="226"/>
      <c r="L912" s="226"/>
      <c r="M912" s="226"/>
      <c r="N912" s="226"/>
      <c r="O912" s="227"/>
      <c r="P912" s="228" t="s">
        <v>54</v>
      </c>
      <c r="Q912" s="229"/>
      <c r="R912" s="35">
        <f>I920-M920</f>
        <v>113.557</v>
      </c>
      <c r="S912" s="36"/>
    </row>
    <row r="913" spans="1:19" ht="13.5" x14ac:dyDescent="0.2">
      <c r="A913" s="230"/>
      <c r="B913" s="231"/>
      <c r="C913" s="232"/>
      <c r="D913" s="10" t="s">
        <v>136</v>
      </c>
      <c r="E913" s="10" t="s">
        <v>137</v>
      </c>
      <c r="F913" s="10" t="s">
        <v>138</v>
      </c>
      <c r="G913" s="10" t="s">
        <v>139</v>
      </c>
      <c r="H913" s="11" t="s">
        <v>140</v>
      </c>
      <c r="I913" s="236" t="s">
        <v>141</v>
      </c>
      <c r="J913" s="238" t="s">
        <v>142</v>
      </c>
      <c r="K913" s="239"/>
      <c r="L913" s="240"/>
      <c r="M913" s="236" t="s">
        <v>141</v>
      </c>
      <c r="N913" s="241" t="s">
        <v>149</v>
      </c>
      <c r="O913" s="242"/>
      <c r="P913" s="242"/>
      <c r="Q913" s="242"/>
      <c r="R913" s="242"/>
      <c r="S913" s="243"/>
    </row>
    <row r="914" spans="1:19" ht="13.5" x14ac:dyDescent="0.2">
      <c r="A914" s="233"/>
      <c r="B914" s="234"/>
      <c r="C914" s="235"/>
      <c r="D914" s="12" t="s">
        <v>147</v>
      </c>
      <c r="E914" s="12" t="s">
        <v>144</v>
      </c>
      <c r="F914" s="12" t="s">
        <v>145</v>
      </c>
      <c r="G914" s="12" t="s">
        <v>191</v>
      </c>
      <c r="H914" s="13"/>
      <c r="I914" s="237"/>
      <c r="J914" s="13" t="s">
        <v>147</v>
      </c>
      <c r="K914" s="13" t="s">
        <v>148</v>
      </c>
      <c r="L914" s="13" t="s">
        <v>140</v>
      </c>
      <c r="M914" s="237"/>
      <c r="N914" s="244"/>
      <c r="O914" s="245"/>
      <c r="P914" s="245"/>
      <c r="Q914" s="245"/>
      <c r="R914" s="245"/>
      <c r="S914" s="246"/>
    </row>
    <row r="915" spans="1:19" ht="13.5" x14ac:dyDescent="0.25">
      <c r="A915" s="19"/>
      <c r="B915" s="250" t="s">
        <v>388</v>
      </c>
      <c r="C915" s="251"/>
      <c r="D915" s="20">
        <v>1.06</v>
      </c>
      <c r="E915" s="21"/>
      <c r="F915" s="20">
        <v>2.16</v>
      </c>
      <c r="G915" s="20">
        <v>2</v>
      </c>
      <c r="H915" s="22">
        <v>1</v>
      </c>
      <c r="I915" s="22">
        <f>D915*F915*G915*H915</f>
        <v>4.5792000000000002</v>
      </c>
      <c r="J915" s="22"/>
      <c r="K915" s="22"/>
      <c r="L915" s="22"/>
      <c r="M915" s="23"/>
      <c r="N915" s="244"/>
      <c r="O915" s="245"/>
      <c r="P915" s="245"/>
      <c r="Q915" s="245"/>
      <c r="R915" s="245"/>
      <c r="S915" s="246"/>
    </row>
    <row r="916" spans="1:19" ht="13.5" x14ac:dyDescent="0.25">
      <c r="A916" s="19"/>
      <c r="B916" s="43" t="s">
        <v>389</v>
      </c>
      <c r="C916" s="44"/>
      <c r="D916" s="20">
        <f>2.01+3.02+0.06</f>
        <v>5.089999999999999</v>
      </c>
      <c r="E916" s="21"/>
      <c r="F916" s="20">
        <f>2.35+0.06</f>
        <v>2.41</v>
      </c>
      <c r="G916" s="20">
        <v>2</v>
      </c>
      <c r="H916" s="22">
        <v>1</v>
      </c>
      <c r="I916" s="22">
        <f>D916*F916*G916*H916</f>
        <v>24.533799999999996</v>
      </c>
      <c r="J916" s="22"/>
      <c r="K916" s="22"/>
      <c r="L916" s="22"/>
      <c r="M916" s="23"/>
      <c r="N916" s="244"/>
      <c r="O916" s="245"/>
      <c r="P916" s="245"/>
      <c r="Q916" s="245"/>
      <c r="R916" s="245"/>
      <c r="S916" s="246"/>
    </row>
    <row r="917" spans="1:19" ht="13.5" x14ac:dyDescent="0.25">
      <c r="A917" s="19"/>
      <c r="B917" s="250" t="s">
        <v>390</v>
      </c>
      <c r="C917" s="251"/>
      <c r="D917" s="12">
        <v>2.06</v>
      </c>
      <c r="E917" s="12"/>
      <c r="F917" s="12">
        <v>1.56</v>
      </c>
      <c r="G917" s="12">
        <v>2</v>
      </c>
      <c r="H917" s="13">
        <v>11</v>
      </c>
      <c r="I917" s="22">
        <f t="shared" ref="I917:I919" si="52">D917*F917*G917*H917</f>
        <v>70.699200000000005</v>
      </c>
      <c r="J917" s="46"/>
      <c r="K917" s="46"/>
      <c r="L917" s="46"/>
      <c r="M917" s="23"/>
      <c r="N917" s="244"/>
      <c r="O917" s="245"/>
      <c r="P917" s="245"/>
      <c r="Q917" s="245"/>
      <c r="R917" s="245"/>
      <c r="S917" s="246"/>
    </row>
    <row r="918" spans="1:19" ht="13.5" x14ac:dyDescent="0.25">
      <c r="A918" s="19"/>
      <c r="B918" s="43" t="s">
        <v>391</v>
      </c>
      <c r="C918" s="44"/>
      <c r="D918" s="12">
        <v>2.16</v>
      </c>
      <c r="E918" s="12"/>
      <c r="F918" s="12">
        <v>0.96</v>
      </c>
      <c r="G918" s="12">
        <v>2</v>
      </c>
      <c r="H918" s="13">
        <v>1</v>
      </c>
      <c r="I918" s="22">
        <f t="shared" si="52"/>
        <v>4.1471999999999998</v>
      </c>
      <c r="J918" s="46"/>
      <c r="K918" s="46"/>
      <c r="L918" s="46"/>
      <c r="M918" s="23"/>
      <c r="N918" s="244"/>
      <c r="O918" s="245"/>
      <c r="P918" s="245"/>
      <c r="Q918" s="245"/>
      <c r="R918" s="245"/>
      <c r="S918" s="246"/>
    </row>
    <row r="919" spans="1:19" ht="13.5" x14ac:dyDescent="0.25">
      <c r="A919" s="19"/>
      <c r="B919" s="43" t="s">
        <v>392</v>
      </c>
      <c r="C919" s="44"/>
      <c r="D919" s="12">
        <v>1.86</v>
      </c>
      <c r="E919" s="12"/>
      <c r="F919" s="12">
        <v>0.86</v>
      </c>
      <c r="G919" s="12">
        <v>2</v>
      </c>
      <c r="H919" s="13">
        <v>3</v>
      </c>
      <c r="I919" s="22">
        <f t="shared" si="52"/>
        <v>9.5975999999999999</v>
      </c>
      <c r="J919" s="46"/>
      <c r="K919" s="46"/>
      <c r="L919" s="46"/>
      <c r="M919" s="23"/>
      <c r="N919" s="244"/>
      <c r="O919" s="245"/>
      <c r="P919" s="245"/>
      <c r="Q919" s="245"/>
      <c r="R919" s="245"/>
      <c r="S919" s="246"/>
    </row>
    <row r="920" spans="1:19" ht="14.25" thickBot="1" x14ac:dyDescent="0.3">
      <c r="A920" s="24"/>
      <c r="B920" s="25"/>
      <c r="C920" s="25"/>
      <c r="D920" s="26"/>
      <c r="E920" s="27"/>
      <c r="F920" s="26"/>
      <c r="G920" s="26"/>
      <c r="H920" s="26"/>
      <c r="I920" s="28">
        <f>SUM(I915:I919)</f>
        <v>113.557</v>
      </c>
      <c r="J920" s="29"/>
      <c r="K920" s="29"/>
      <c r="L920" s="28"/>
      <c r="M920" s="31">
        <v>0</v>
      </c>
      <c r="N920" s="247"/>
      <c r="O920" s="248"/>
      <c r="P920" s="248"/>
      <c r="Q920" s="248"/>
      <c r="R920" s="248"/>
      <c r="S920" s="249"/>
    </row>
    <row r="921" spans="1:19" ht="13.5" x14ac:dyDescent="0.25">
      <c r="B921" s="38"/>
      <c r="C921" s="38"/>
      <c r="D921" s="39"/>
      <c r="E921" s="40"/>
      <c r="F921" s="39"/>
      <c r="G921" s="39"/>
      <c r="H921" s="39"/>
      <c r="I921" s="39"/>
      <c r="J921" s="39"/>
      <c r="K921" s="39"/>
      <c r="L921" s="39"/>
      <c r="M921" s="41"/>
      <c r="N921" s="42"/>
      <c r="O921" s="42"/>
      <c r="P921" s="42"/>
      <c r="Q921" s="42"/>
      <c r="R921" s="42"/>
      <c r="S921" s="42"/>
    </row>
    <row r="922" spans="1:19" ht="13.5" x14ac:dyDescent="0.25">
      <c r="B922" s="38"/>
      <c r="C922" s="38"/>
      <c r="D922" s="39"/>
      <c r="E922" s="40"/>
      <c r="F922" s="39"/>
      <c r="G922" s="39"/>
      <c r="H922" s="39"/>
      <c r="I922" s="39"/>
      <c r="J922" s="39"/>
      <c r="K922" s="39"/>
      <c r="L922" s="39"/>
      <c r="M922" s="41"/>
      <c r="N922" s="42"/>
      <c r="O922" s="42"/>
      <c r="P922" s="42"/>
      <c r="Q922" s="42"/>
      <c r="R922" s="42"/>
      <c r="S922" s="42"/>
    </row>
    <row r="923" spans="1:19" ht="13.5" x14ac:dyDescent="0.25">
      <c r="B923" s="38"/>
      <c r="C923" s="38"/>
      <c r="D923" s="73"/>
      <c r="E923" s="40"/>
      <c r="F923" s="73"/>
      <c r="G923" s="73"/>
      <c r="H923" s="73"/>
      <c r="I923" s="73"/>
      <c r="J923" s="73"/>
      <c r="K923" s="73"/>
      <c r="L923" s="73"/>
      <c r="M923" s="41"/>
      <c r="N923" s="42"/>
      <c r="O923" s="42"/>
      <c r="P923" s="42"/>
      <c r="Q923" s="42"/>
      <c r="R923" s="42"/>
      <c r="S923" s="42"/>
    </row>
    <row r="924" spans="1:19" ht="14.25" thickBot="1" x14ac:dyDescent="0.3">
      <c r="B924" s="38"/>
      <c r="C924" s="38"/>
      <c r="D924" s="73"/>
      <c r="E924" s="40"/>
      <c r="F924" s="73"/>
      <c r="G924" s="73"/>
      <c r="H924" s="73"/>
      <c r="I924" s="73"/>
      <c r="J924" s="73"/>
      <c r="K924" s="73"/>
      <c r="L924" s="73"/>
      <c r="M924" s="41"/>
      <c r="N924" s="42"/>
      <c r="O924" s="42"/>
      <c r="P924" s="42"/>
      <c r="Q924" s="42"/>
      <c r="R924" s="42"/>
      <c r="S924" s="42"/>
    </row>
    <row r="925" spans="1:19" ht="26.25" customHeight="1" thickBot="1" x14ac:dyDescent="0.25">
      <c r="A925" s="53" t="s">
        <v>529</v>
      </c>
      <c r="B925" s="225" t="s">
        <v>115</v>
      </c>
      <c r="C925" s="226"/>
      <c r="D925" s="226"/>
      <c r="E925" s="226"/>
      <c r="F925" s="226"/>
      <c r="G925" s="226"/>
      <c r="H925" s="226"/>
      <c r="I925" s="226"/>
      <c r="J925" s="226"/>
      <c r="K925" s="226"/>
      <c r="L925" s="226"/>
      <c r="M925" s="226"/>
      <c r="N925" s="226"/>
      <c r="O925" s="227"/>
      <c r="P925" s="228" t="s">
        <v>54</v>
      </c>
      <c r="Q925" s="229"/>
      <c r="R925" s="35">
        <f>I942-M942</f>
        <v>616.4054000000001</v>
      </c>
      <c r="S925" s="36"/>
    </row>
    <row r="926" spans="1:19" ht="13.5" x14ac:dyDescent="0.2">
      <c r="A926" s="230"/>
      <c r="B926" s="231"/>
      <c r="C926" s="232"/>
      <c r="D926" s="10" t="s">
        <v>136</v>
      </c>
      <c r="E926" s="10" t="s">
        <v>137</v>
      </c>
      <c r="F926" s="10" t="s">
        <v>138</v>
      </c>
      <c r="G926" s="10" t="s">
        <v>139</v>
      </c>
      <c r="H926" s="11" t="s">
        <v>140</v>
      </c>
      <c r="I926" s="236" t="s">
        <v>141</v>
      </c>
      <c r="J926" s="238" t="s">
        <v>142</v>
      </c>
      <c r="K926" s="239"/>
      <c r="L926" s="240"/>
      <c r="M926" s="236" t="s">
        <v>141</v>
      </c>
      <c r="N926" s="241" t="s">
        <v>149</v>
      </c>
      <c r="O926" s="242"/>
      <c r="P926" s="242"/>
      <c r="Q926" s="242"/>
      <c r="R926" s="242"/>
      <c r="S926" s="243"/>
    </row>
    <row r="927" spans="1:19" ht="13.5" x14ac:dyDescent="0.2">
      <c r="A927" s="233"/>
      <c r="B927" s="234"/>
      <c r="C927" s="235"/>
      <c r="D927" s="12" t="s">
        <v>143</v>
      </c>
      <c r="E927" s="12"/>
      <c r="F927" s="12" t="s">
        <v>145</v>
      </c>
      <c r="G927" s="12"/>
      <c r="H927" s="13"/>
      <c r="I927" s="237"/>
      <c r="J927" s="13" t="s">
        <v>147</v>
      </c>
      <c r="K927" s="13" t="s">
        <v>148</v>
      </c>
      <c r="L927" s="13" t="s">
        <v>140</v>
      </c>
      <c r="M927" s="237"/>
      <c r="N927" s="244"/>
      <c r="O927" s="245"/>
      <c r="P927" s="245"/>
      <c r="Q927" s="245"/>
      <c r="R927" s="245"/>
      <c r="S927" s="246"/>
    </row>
    <row r="928" spans="1:19" ht="13.5" x14ac:dyDescent="0.25">
      <c r="A928" s="19"/>
      <c r="B928" s="250" t="s">
        <v>166</v>
      </c>
      <c r="C928" s="251"/>
      <c r="D928" s="20">
        <v>24.6</v>
      </c>
      <c r="E928" s="21"/>
      <c r="F928" s="20">
        <v>3</v>
      </c>
      <c r="G928" s="20"/>
      <c r="H928" s="22"/>
      <c r="I928" s="22">
        <f t="shared" ref="I928:I938" si="53">D928*F928</f>
        <v>73.800000000000011</v>
      </c>
      <c r="J928" s="22">
        <v>1.7</v>
      </c>
      <c r="K928" s="22">
        <v>1.2</v>
      </c>
      <c r="L928" s="22">
        <v>3</v>
      </c>
      <c r="M928" s="23">
        <f>J928*K928*L928-2</f>
        <v>4.12</v>
      </c>
      <c r="N928" s="244"/>
      <c r="O928" s="245"/>
      <c r="P928" s="245"/>
      <c r="Q928" s="245"/>
      <c r="R928" s="245"/>
      <c r="S928" s="246"/>
    </row>
    <row r="929" spans="1:19" ht="13.5" x14ac:dyDescent="0.25">
      <c r="A929" s="19"/>
      <c r="B929" s="43" t="s">
        <v>160</v>
      </c>
      <c r="C929" s="44"/>
      <c r="D929" s="20">
        <v>26.3</v>
      </c>
      <c r="E929" s="21"/>
      <c r="F929" s="20">
        <v>3</v>
      </c>
      <c r="G929" s="20"/>
      <c r="H929" s="22"/>
      <c r="I929" s="22">
        <f t="shared" si="53"/>
        <v>78.900000000000006</v>
      </c>
      <c r="J929" s="22"/>
      <c r="K929" s="22"/>
      <c r="L929" s="22"/>
      <c r="M929" s="23">
        <f t="shared" ref="M929:M941" si="54">J929*K929*L929</f>
        <v>0</v>
      </c>
      <c r="N929" s="244"/>
      <c r="O929" s="245"/>
      <c r="P929" s="245"/>
      <c r="Q929" s="245"/>
      <c r="R929" s="245"/>
      <c r="S929" s="246"/>
    </row>
    <row r="930" spans="1:19" ht="13.5" x14ac:dyDescent="0.25">
      <c r="A930" s="19"/>
      <c r="B930" s="43" t="s">
        <v>152</v>
      </c>
      <c r="C930" s="44"/>
      <c r="D930" s="20">
        <f>2.82+1.48+2.82+1.48</f>
        <v>8.6</v>
      </c>
      <c r="E930" s="21"/>
      <c r="F930" s="20">
        <v>3</v>
      </c>
      <c r="G930" s="20"/>
      <c r="H930" s="22"/>
      <c r="I930" s="22">
        <f t="shared" si="53"/>
        <v>25.799999999999997</v>
      </c>
      <c r="J930" s="22"/>
      <c r="K930" s="22"/>
      <c r="L930" s="22"/>
      <c r="M930" s="23">
        <f t="shared" si="54"/>
        <v>0</v>
      </c>
      <c r="N930" s="244"/>
      <c r="O930" s="245"/>
      <c r="P930" s="245"/>
      <c r="Q930" s="245"/>
      <c r="R930" s="245"/>
      <c r="S930" s="246"/>
    </row>
    <row r="931" spans="1:19" ht="13.5" x14ac:dyDescent="0.25">
      <c r="A931" s="19"/>
      <c r="B931" s="43" t="s">
        <v>178</v>
      </c>
      <c r="C931" s="44"/>
      <c r="D931" s="20">
        <f>1.83+1.5+1.83+1.5</f>
        <v>6.66</v>
      </c>
      <c r="E931" s="21"/>
      <c r="F931" s="20">
        <v>3</v>
      </c>
      <c r="G931" s="20"/>
      <c r="H931" s="22"/>
      <c r="I931" s="22">
        <f t="shared" si="53"/>
        <v>19.98</v>
      </c>
      <c r="J931" s="22"/>
      <c r="K931" s="22"/>
      <c r="L931" s="22"/>
      <c r="M931" s="23">
        <f t="shared" si="54"/>
        <v>0</v>
      </c>
      <c r="N931" s="244"/>
      <c r="O931" s="245"/>
      <c r="P931" s="245"/>
      <c r="Q931" s="245"/>
      <c r="R931" s="245"/>
      <c r="S931" s="246"/>
    </row>
    <row r="932" spans="1:19" ht="13.5" x14ac:dyDescent="0.25">
      <c r="A932" s="19"/>
      <c r="B932" s="43" t="s">
        <v>167</v>
      </c>
      <c r="C932" s="44"/>
      <c r="D932" s="20">
        <f>4.95+7.45+4.95+7.45</f>
        <v>24.8</v>
      </c>
      <c r="E932" s="21"/>
      <c r="F932" s="20">
        <v>3</v>
      </c>
      <c r="G932" s="20"/>
      <c r="H932" s="22"/>
      <c r="I932" s="22">
        <f t="shared" si="53"/>
        <v>74.400000000000006</v>
      </c>
      <c r="J932" s="22">
        <v>1.7</v>
      </c>
      <c r="K932" s="22">
        <v>1.2</v>
      </c>
      <c r="L932" s="22">
        <v>2</v>
      </c>
      <c r="M932" s="23">
        <f>J932*K932*L932-2</f>
        <v>2.08</v>
      </c>
      <c r="N932" s="244"/>
      <c r="O932" s="245"/>
      <c r="P932" s="245"/>
      <c r="Q932" s="245"/>
      <c r="R932" s="245"/>
      <c r="S932" s="246"/>
    </row>
    <row r="933" spans="1:19" ht="13.5" x14ac:dyDescent="0.25">
      <c r="A933" s="19"/>
      <c r="B933" s="43" t="s">
        <v>168</v>
      </c>
      <c r="C933" s="44"/>
      <c r="D933" s="20">
        <f>5.02+7.45+7.45+5.02</f>
        <v>24.939999999999998</v>
      </c>
      <c r="E933" s="21"/>
      <c r="F933" s="20">
        <v>3</v>
      </c>
      <c r="G933" s="20"/>
      <c r="H933" s="22"/>
      <c r="I933" s="22">
        <f t="shared" si="53"/>
        <v>74.819999999999993</v>
      </c>
      <c r="J933" s="22">
        <v>1.7</v>
      </c>
      <c r="K933" s="22">
        <v>1.2</v>
      </c>
      <c r="L933" s="22">
        <v>2</v>
      </c>
      <c r="M933" s="23">
        <f>J933*K933*L933-2</f>
        <v>2.08</v>
      </c>
      <c r="N933" s="244"/>
      <c r="O933" s="245"/>
      <c r="P933" s="245"/>
      <c r="Q933" s="245"/>
      <c r="R933" s="245"/>
      <c r="S933" s="246"/>
    </row>
    <row r="934" spans="1:19" ht="13.5" x14ac:dyDescent="0.25">
      <c r="A934" s="19"/>
      <c r="B934" s="43" t="s">
        <v>175</v>
      </c>
      <c r="C934" s="44"/>
      <c r="D934" s="20">
        <v>23.04</v>
      </c>
      <c r="E934" s="21"/>
      <c r="F934" s="20">
        <v>3</v>
      </c>
      <c r="G934" s="20"/>
      <c r="H934" s="22"/>
      <c r="I934" s="22">
        <f t="shared" si="53"/>
        <v>69.12</v>
      </c>
      <c r="J934" s="22">
        <v>0.8</v>
      </c>
      <c r="K934" s="22">
        <v>2.1</v>
      </c>
      <c r="L934" s="22">
        <v>5</v>
      </c>
      <c r="M934" s="23">
        <f>J934*K934*L934-2</f>
        <v>6.4</v>
      </c>
      <c r="N934" s="244"/>
      <c r="O934" s="245"/>
      <c r="P934" s="245"/>
      <c r="Q934" s="245"/>
      <c r="R934" s="245"/>
      <c r="S934" s="246"/>
    </row>
    <row r="935" spans="1:19" ht="13.5" x14ac:dyDescent="0.25">
      <c r="A935" s="19"/>
      <c r="B935" s="43" t="s">
        <v>179</v>
      </c>
      <c r="C935" s="44"/>
      <c r="D935" s="20">
        <v>15.19</v>
      </c>
      <c r="E935" s="21"/>
      <c r="F935" s="20">
        <v>3</v>
      </c>
      <c r="G935" s="20"/>
      <c r="H935" s="22"/>
      <c r="I935" s="22">
        <f t="shared" si="53"/>
        <v>45.57</v>
      </c>
      <c r="J935" s="22"/>
      <c r="K935" s="22"/>
      <c r="L935" s="22"/>
      <c r="M935" s="23">
        <f t="shared" si="54"/>
        <v>0</v>
      </c>
      <c r="N935" s="244"/>
      <c r="O935" s="245"/>
      <c r="P935" s="245"/>
      <c r="Q935" s="245"/>
      <c r="R935" s="245"/>
      <c r="S935" s="246"/>
    </row>
    <row r="936" spans="1:19" ht="13.5" x14ac:dyDescent="0.25">
      <c r="A936" s="19"/>
      <c r="B936" s="43" t="s">
        <v>164</v>
      </c>
      <c r="C936" s="44"/>
      <c r="D936" s="20">
        <v>15.49</v>
      </c>
      <c r="E936" s="21"/>
      <c r="F936" s="20">
        <v>3</v>
      </c>
      <c r="G936" s="20"/>
      <c r="H936" s="22"/>
      <c r="I936" s="22">
        <f t="shared" si="53"/>
        <v>46.47</v>
      </c>
      <c r="J936" s="22"/>
      <c r="K936" s="22"/>
      <c r="L936" s="22"/>
      <c r="M936" s="23">
        <f t="shared" si="54"/>
        <v>0</v>
      </c>
      <c r="N936" s="244"/>
      <c r="O936" s="245"/>
      <c r="P936" s="245"/>
      <c r="Q936" s="245"/>
      <c r="R936" s="245"/>
      <c r="S936" s="246"/>
    </row>
    <row r="937" spans="1:19" ht="13.5" x14ac:dyDescent="0.25">
      <c r="A937" s="19"/>
      <c r="B937" s="43" t="s">
        <v>180</v>
      </c>
      <c r="C937" s="44"/>
      <c r="D937" s="20">
        <f>2.23+4.24+2.23+4.24</f>
        <v>12.940000000000001</v>
      </c>
      <c r="E937" s="21"/>
      <c r="F937" s="20">
        <v>3</v>
      </c>
      <c r="G937" s="20"/>
      <c r="H937" s="22"/>
      <c r="I937" s="22">
        <f t="shared" si="53"/>
        <v>38.820000000000007</v>
      </c>
      <c r="J937" s="22"/>
      <c r="K937" s="22"/>
      <c r="L937" s="22"/>
      <c r="M937" s="23">
        <f t="shared" si="54"/>
        <v>0</v>
      </c>
      <c r="N937" s="244"/>
      <c r="O937" s="245"/>
      <c r="P937" s="245"/>
      <c r="Q937" s="245"/>
      <c r="R937" s="245"/>
      <c r="S937" s="246"/>
    </row>
    <row r="938" spans="1:19" ht="13.5" x14ac:dyDescent="0.25">
      <c r="A938" s="19"/>
      <c r="B938" s="43" t="s">
        <v>190</v>
      </c>
      <c r="C938" s="44"/>
      <c r="D938" s="20">
        <f>2.23+4.24+2.23+4.24</f>
        <v>12.940000000000001</v>
      </c>
      <c r="E938" s="21"/>
      <c r="F938" s="20">
        <v>3</v>
      </c>
      <c r="G938" s="20"/>
      <c r="H938" s="22"/>
      <c r="I938" s="22">
        <f t="shared" si="53"/>
        <v>38.820000000000007</v>
      </c>
      <c r="J938" s="22"/>
      <c r="K938" s="22"/>
      <c r="L938" s="22"/>
      <c r="M938" s="23">
        <f t="shared" si="54"/>
        <v>0</v>
      </c>
      <c r="N938" s="244"/>
      <c r="O938" s="245"/>
      <c r="P938" s="245"/>
      <c r="Q938" s="245"/>
      <c r="R938" s="245"/>
      <c r="S938" s="246"/>
    </row>
    <row r="939" spans="1:19" ht="13.5" x14ac:dyDescent="0.25">
      <c r="A939" s="19"/>
      <c r="B939" s="79" t="s">
        <v>419</v>
      </c>
      <c r="C939" s="79"/>
      <c r="D939" s="20">
        <v>2.5</v>
      </c>
      <c r="E939" s="21">
        <v>10.27</v>
      </c>
      <c r="F939" s="20"/>
      <c r="G939" s="20"/>
      <c r="H939" s="20"/>
      <c r="I939" s="63">
        <f>D939*E939</f>
        <v>25.674999999999997</v>
      </c>
      <c r="J939" s="46"/>
      <c r="K939" s="46"/>
      <c r="L939" s="46"/>
      <c r="M939" s="23">
        <f t="shared" si="54"/>
        <v>0</v>
      </c>
      <c r="N939" s="244"/>
      <c r="O939" s="245"/>
      <c r="P939" s="245"/>
      <c r="Q939" s="245"/>
      <c r="R939" s="245"/>
      <c r="S939" s="246"/>
    </row>
    <row r="940" spans="1:19" ht="13.5" x14ac:dyDescent="0.25">
      <c r="A940" s="19"/>
      <c r="B940" s="79" t="s">
        <v>435</v>
      </c>
      <c r="C940" s="79"/>
      <c r="D940" s="20">
        <v>2.23</v>
      </c>
      <c r="E940" s="21">
        <v>4.24</v>
      </c>
      <c r="F940" s="20"/>
      <c r="G940" s="20"/>
      <c r="H940" s="20"/>
      <c r="I940" s="63">
        <f>D940*E940</f>
        <v>9.4551999999999996</v>
      </c>
      <c r="J940" s="46"/>
      <c r="K940" s="46"/>
      <c r="L940" s="46"/>
      <c r="M940" s="23">
        <f t="shared" si="54"/>
        <v>0</v>
      </c>
      <c r="N940" s="244"/>
      <c r="O940" s="245"/>
      <c r="P940" s="245"/>
      <c r="Q940" s="245"/>
      <c r="R940" s="245"/>
      <c r="S940" s="246"/>
    </row>
    <row r="941" spans="1:19" ht="13.5" x14ac:dyDescent="0.25">
      <c r="A941" s="19"/>
      <c r="B941" s="79" t="s">
        <v>434</v>
      </c>
      <c r="C941" s="79"/>
      <c r="D941" s="20">
        <v>2.23</v>
      </c>
      <c r="E941" s="21">
        <v>4.24</v>
      </c>
      <c r="F941" s="20"/>
      <c r="G941" s="20"/>
      <c r="H941" s="20"/>
      <c r="I941" s="63">
        <f>D941*E941</f>
        <v>9.4551999999999996</v>
      </c>
      <c r="J941" s="46"/>
      <c r="K941" s="46"/>
      <c r="L941" s="46"/>
      <c r="M941" s="23">
        <f t="shared" si="54"/>
        <v>0</v>
      </c>
      <c r="N941" s="244"/>
      <c r="O941" s="245"/>
      <c r="P941" s="245"/>
      <c r="Q941" s="245"/>
      <c r="R941" s="245"/>
      <c r="S941" s="246"/>
    </row>
    <row r="942" spans="1:19" ht="14.25" thickBot="1" x14ac:dyDescent="0.3">
      <c r="A942" s="24"/>
      <c r="B942" s="25"/>
      <c r="C942" s="25"/>
      <c r="D942" s="26"/>
      <c r="E942" s="27"/>
      <c r="F942" s="26"/>
      <c r="G942" s="26"/>
      <c r="H942" s="26"/>
      <c r="I942" s="70">
        <f>SUM(I928:I941)</f>
        <v>631.08540000000005</v>
      </c>
      <c r="J942" s="29"/>
      <c r="K942" s="29"/>
      <c r="L942" s="28"/>
      <c r="M942" s="31">
        <f>SUM(M928:M938)</f>
        <v>14.680000000000001</v>
      </c>
      <c r="N942" s="247"/>
      <c r="O942" s="248"/>
      <c r="P942" s="248"/>
      <c r="Q942" s="248"/>
      <c r="R942" s="248"/>
      <c r="S942" s="249"/>
    </row>
    <row r="943" spans="1:19" ht="13.5" x14ac:dyDescent="0.25">
      <c r="B943" s="38"/>
      <c r="C943" s="38"/>
      <c r="D943" s="73"/>
      <c r="E943" s="40"/>
      <c r="F943" s="73"/>
      <c r="G943" s="73"/>
      <c r="H943" s="73"/>
      <c r="I943" s="207"/>
      <c r="J943" s="73"/>
      <c r="K943" s="73"/>
      <c r="L943" s="73"/>
      <c r="M943" s="41"/>
      <c r="N943" s="42"/>
      <c r="O943" s="42"/>
      <c r="P943" s="42"/>
      <c r="Q943" s="42"/>
      <c r="R943" s="42"/>
      <c r="S943" s="42"/>
    </row>
    <row r="944" spans="1:19" ht="13.5" customHeight="1" thickBot="1" x14ac:dyDescent="0.25">
      <c r="A944" s="80" t="s">
        <v>214</v>
      </c>
      <c r="B944" s="304" t="s">
        <v>192</v>
      </c>
      <c r="C944" s="305"/>
      <c r="D944" s="305"/>
      <c r="E944" s="305"/>
      <c r="F944" s="305"/>
      <c r="G944" s="305"/>
      <c r="H944" s="305"/>
      <c r="I944" s="305"/>
      <c r="J944" s="305"/>
      <c r="K944" s="305"/>
      <c r="L944" s="305"/>
      <c r="M944" s="305"/>
      <c r="N944" s="305"/>
      <c r="O944" s="305"/>
      <c r="P944" s="305"/>
      <c r="Q944" s="305"/>
      <c r="R944" s="305"/>
      <c r="S944" s="306"/>
    </row>
    <row r="945" spans="1:19" ht="13.5" customHeight="1" thickBot="1" x14ac:dyDescent="0.25">
      <c r="A945" s="53" t="s">
        <v>215</v>
      </c>
      <c r="B945" s="225" t="str">
        <f>PLANILHA!C160</f>
        <v>Prateleiras em granito cinza andorinha, esp. 2cm</v>
      </c>
      <c r="C945" s="226"/>
      <c r="D945" s="226"/>
      <c r="E945" s="226"/>
      <c r="F945" s="226"/>
      <c r="G945" s="226"/>
      <c r="H945" s="226"/>
      <c r="I945" s="226"/>
      <c r="J945" s="226"/>
      <c r="K945" s="226"/>
      <c r="L945" s="226"/>
      <c r="M945" s="226"/>
      <c r="N945" s="226"/>
      <c r="O945" s="227"/>
      <c r="P945" s="228" t="s">
        <v>54</v>
      </c>
      <c r="Q945" s="229"/>
      <c r="R945" s="35">
        <f>I949-M949</f>
        <v>5.7644999999999991</v>
      </c>
      <c r="S945" s="36"/>
    </row>
    <row r="946" spans="1:19" ht="13.5" x14ac:dyDescent="0.2">
      <c r="A946" s="230"/>
      <c r="B946" s="231"/>
      <c r="C946" s="232"/>
      <c r="D946" s="10" t="s">
        <v>136</v>
      </c>
      <c r="E946" s="10" t="s">
        <v>137</v>
      </c>
      <c r="F946" s="10" t="s">
        <v>138</v>
      </c>
      <c r="G946" s="10" t="s">
        <v>139</v>
      </c>
      <c r="H946" s="11" t="s">
        <v>140</v>
      </c>
      <c r="I946" s="236" t="s">
        <v>141</v>
      </c>
      <c r="J946" s="238" t="s">
        <v>142</v>
      </c>
      <c r="K946" s="239"/>
      <c r="L946" s="240"/>
      <c r="M946" s="236" t="s">
        <v>141</v>
      </c>
      <c r="N946" s="241" t="s">
        <v>149</v>
      </c>
      <c r="O946" s="242"/>
      <c r="P946" s="242"/>
      <c r="Q946" s="242"/>
      <c r="R946" s="242"/>
      <c r="S946" s="243"/>
    </row>
    <row r="947" spans="1:19" ht="13.5" x14ac:dyDescent="0.2">
      <c r="A947" s="233"/>
      <c r="B947" s="234"/>
      <c r="C947" s="235"/>
      <c r="D947" s="12" t="s">
        <v>147</v>
      </c>
      <c r="E947" s="12" t="s">
        <v>144</v>
      </c>
      <c r="F947" s="12" t="s">
        <v>145</v>
      </c>
      <c r="G947" s="12" t="s">
        <v>146</v>
      </c>
      <c r="H947" s="13"/>
      <c r="I947" s="237"/>
      <c r="J947" s="13" t="s">
        <v>147</v>
      </c>
      <c r="K947" s="13" t="s">
        <v>148</v>
      </c>
      <c r="L947" s="13" t="s">
        <v>140</v>
      </c>
      <c r="M947" s="237"/>
      <c r="N947" s="244"/>
      <c r="O947" s="245"/>
      <c r="P947" s="245"/>
      <c r="Q947" s="245"/>
      <c r="R947" s="245"/>
      <c r="S947" s="246"/>
    </row>
    <row r="948" spans="1:19" ht="13.5" x14ac:dyDescent="0.25">
      <c r="A948" s="19"/>
      <c r="B948" s="250"/>
      <c r="C948" s="251"/>
      <c r="D948" s="20">
        <v>4.2699999999999996</v>
      </c>
      <c r="E948" s="21">
        <v>0.45</v>
      </c>
      <c r="F948" s="20"/>
      <c r="G948" s="20"/>
      <c r="H948" s="22">
        <v>3</v>
      </c>
      <c r="I948" s="22">
        <f>D948*E948*H948</f>
        <v>5.7644999999999991</v>
      </c>
      <c r="J948" s="22"/>
      <c r="K948" s="22"/>
      <c r="L948" s="22"/>
      <c r="M948" s="23"/>
      <c r="N948" s="244"/>
      <c r="O948" s="245"/>
      <c r="P948" s="245"/>
      <c r="Q948" s="245"/>
      <c r="R948" s="245"/>
      <c r="S948" s="246"/>
    </row>
    <row r="949" spans="1:19" ht="14.25" thickBot="1" x14ac:dyDescent="0.3">
      <c r="A949" s="24"/>
      <c r="B949" s="25"/>
      <c r="C949" s="25"/>
      <c r="D949" s="26"/>
      <c r="E949" s="27"/>
      <c r="F949" s="26"/>
      <c r="G949" s="26"/>
      <c r="H949" s="26"/>
      <c r="I949" s="28">
        <f>SUM(I948)</f>
        <v>5.7644999999999991</v>
      </c>
      <c r="J949" s="29"/>
      <c r="K949" s="29"/>
      <c r="L949" s="28"/>
      <c r="M949" s="31">
        <v>0</v>
      </c>
      <c r="N949" s="247"/>
      <c r="O949" s="248"/>
      <c r="P949" s="248"/>
      <c r="Q949" s="248"/>
      <c r="R949" s="248"/>
      <c r="S949" s="249"/>
    </row>
    <row r="950" spans="1:19" x14ac:dyDescent="0.2">
      <c r="F950" s="33"/>
    </row>
    <row r="951" spans="1:19" ht="13.5" thickBot="1" x14ac:dyDescent="0.25">
      <c r="A951" s="80" t="s">
        <v>216</v>
      </c>
      <c r="B951" s="304" t="s">
        <v>39</v>
      </c>
      <c r="C951" s="305"/>
      <c r="D951" s="305"/>
      <c r="E951" s="305"/>
      <c r="F951" s="305"/>
      <c r="G951" s="305"/>
      <c r="H951" s="305"/>
      <c r="I951" s="305"/>
      <c r="J951" s="305"/>
      <c r="K951" s="305"/>
      <c r="L951" s="305"/>
      <c r="M951" s="305"/>
      <c r="N951" s="305"/>
      <c r="O951" s="305"/>
      <c r="P951" s="305"/>
      <c r="Q951" s="305"/>
      <c r="R951" s="305"/>
      <c r="S951" s="306"/>
    </row>
    <row r="952" spans="1:19" ht="13.5" customHeight="1" thickBot="1" x14ac:dyDescent="0.25">
      <c r="A952" s="53" t="s">
        <v>217</v>
      </c>
      <c r="B952" s="225" t="str">
        <f>PLANILHA!C163</f>
        <v>Vidro plano transparente liso com 4 mm de espessura</v>
      </c>
      <c r="C952" s="226"/>
      <c r="D952" s="226"/>
      <c r="E952" s="226"/>
      <c r="F952" s="226"/>
      <c r="G952" s="226"/>
      <c r="H952" s="226"/>
      <c r="I952" s="226"/>
      <c r="J952" s="226"/>
      <c r="K952" s="226"/>
      <c r="L952" s="226"/>
      <c r="M952" s="226"/>
      <c r="N952" s="226"/>
      <c r="O952" s="227"/>
      <c r="P952" s="228" t="s">
        <v>54</v>
      </c>
      <c r="Q952" s="229"/>
      <c r="R952" s="35">
        <f>I958-M958</f>
        <v>26.220000000000002</v>
      </c>
      <c r="S952" s="36"/>
    </row>
    <row r="953" spans="1:19" ht="13.5" x14ac:dyDescent="0.2">
      <c r="A953" s="230"/>
      <c r="B953" s="231"/>
      <c r="C953" s="232"/>
      <c r="D953" s="10" t="s">
        <v>136</v>
      </c>
      <c r="E953" s="10" t="s">
        <v>137</v>
      </c>
      <c r="F953" s="10" t="s">
        <v>138</v>
      </c>
      <c r="G953" s="10" t="s">
        <v>139</v>
      </c>
      <c r="H953" s="11" t="s">
        <v>140</v>
      </c>
      <c r="I953" s="236" t="s">
        <v>141</v>
      </c>
      <c r="J953" s="238" t="s">
        <v>142</v>
      </c>
      <c r="K953" s="239"/>
      <c r="L953" s="240"/>
      <c r="M953" s="236" t="s">
        <v>141</v>
      </c>
      <c r="N953" s="241" t="s">
        <v>149</v>
      </c>
      <c r="O953" s="242"/>
      <c r="P953" s="242"/>
      <c r="Q953" s="242"/>
      <c r="R953" s="242"/>
      <c r="S953" s="243"/>
    </row>
    <row r="954" spans="1:19" ht="13.5" x14ac:dyDescent="0.2">
      <c r="A954" s="233"/>
      <c r="B954" s="234"/>
      <c r="C954" s="235"/>
      <c r="D954" s="12" t="s">
        <v>147</v>
      </c>
      <c r="E954" s="12" t="s">
        <v>144</v>
      </c>
      <c r="F954" s="12" t="s">
        <v>145</v>
      </c>
      <c r="G954" s="12" t="s">
        <v>146</v>
      </c>
      <c r="H954" s="13"/>
      <c r="I954" s="237"/>
      <c r="J954" s="13" t="s">
        <v>147</v>
      </c>
      <c r="K954" s="13" t="s">
        <v>148</v>
      </c>
      <c r="L954" s="13" t="s">
        <v>140</v>
      </c>
      <c r="M954" s="237"/>
      <c r="N954" s="244"/>
      <c r="O954" s="245"/>
      <c r="P954" s="245"/>
      <c r="Q954" s="245"/>
      <c r="R954" s="245"/>
      <c r="S954" s="246"/>
    </row>
    <row r="955" spans="1:19" ht="13.5" x14ac:dyDescent="0.25">
      <c r="A955" s="19"/>
      <c r="B955" s="250" t="s">
        <v>397</v>
      </c>
      <c r="C955" s="251"/>
      <c r="D955" s="20">
        <v>1.7</v>
      </c>
      <c r="E955" s="21"/>
      <c r="F955" s="20">
        <v>1.2</v>
      </c>
      <c r="G955" s="20"/>
      <c r="H955" s="22">
        <v>11</v>
      </c>
      <c r="I955" s="22">
        <f>D955*F955*H955</f>
        <v>22.44</v>
      </c>
      <c r="J955" s="22"/>
      <c r="K955" s="22"/>
      <c r="L955" s="22"/>
      <c r="M955" s="23"/>
      <c r="N955" s="244"/>
      <c r="O955" s="245"/>
      <c r="P955" s="245"/>
      <c r="Q955" s="245"/>
      <c r="R955" s="245"/>
      <c r="S955" s="246"/>
    </row>
    <row r="956" spans="1:19" ht="13.5" x14ac:dyDescent="0.25">
      <c r="A956" s="19"/>
      <c r="B956" s="250" t="s">
        <v>398</v>
      </c>
      <c r="C956" s="251"/>
      <c r="D956" s="20">
        <v>1.8</v>
      </c>
      <c r="E956" s="21"/>
      <c r="F956" s="20">
        <v>0.6</v>
      </c>
      <c r="G956" s="20"/>
      <c r="H956" s="22">
        <v>1</v>
      </c>
      <c r="I956" s="22">
        <f t="shared" ref="I956:I957" si="55">D956*F956*H956</f>
        <v>1.08</v>
      </c>
      <c r="J956" s="22"/>
      <c r="K956" s="22"/>
      <c r="L956" s="22"/>
      <c r="M956" s="23"/>
      <c r="N956" s="244"/>
      <c r="O956" s="245"/>
      <c r="P956" s="245"/>
      <c r="Q956" s="245"/>
      <c r="R956" s="245"/>
      <c r="S956" s="246"/>
    </row>
    <row r="957" spans="1:19" ht="13.5" x14ac:dyDescent="0.25">
      <c r="A957" s="19"/>
      <c r="B957" s="250" t="s">
        <v>399</v>
      </c>
      <c r="C957" s="251"/>
      <c r="D957" s="20">
        <v>1.5</v>
      </c>
      <c r="E957" s="21"/>
      <c r="F957" s="20">
        <v>0.6</v>
      </c>
      <c r="G957" s="20"/>
      <c r="H957" s="22">
        <v>3</v>
      </c>
      <c r="I957" s="22">
        <f t="shared" si="55"/>
        <v>2.6999999999999997</v>
      </c>
      <c r="J957" s="22"/>
      <c r="K957" s="22"/>
      <c r="L957" s="22"/>
      <c r="M957" s="23"/>
      <c r="N957" s="244"/>
      <c r="O957" s="245"/>
      <c r="P957" s="245"/>
      <c r="Q957" s="245"/>
      <c r="R957" s="245"/>
      <c r="S957" s="246"/>
    </row>
    <row r="958" spans="1:19" ht="14.25" thickBot="1" x14ac:dyDescent="0.3">
      <c r="A958" s="24"/>
      <c r="B958" s="25"/>
      <c r="C958" s="25"/>
      <c r="D958" s="26"/>
      <c r="E958" s="27"/>
      <c r="F958" s="26"/>
      <c r="G958" s="26"/>
      <c r="H958" s="26"/>
      <c r="I958" s="28">
        <f>SUM(I955:I957)</f>
        <v>26.220000000000002</v>
      </c>
      <c r="J958" s="29"/>
      <c r="K958" s="29"/>
      <c r="L958" s="28"/>
      <c r="M958" s="31">
        <v>0</v>
      </c>
      <c r="N958" s="247"/>
      <c r="O958" s="248"/>
      <c r="P958" s="248"/>
      <c r="Q958" s="248"/>
      <c r="R958" s="248"/>
      <c r="S958" s="249"/>
    </row>
    <row r="959" spans="1:19" ht="14.25" thickBot="1" x14ac:dyDescent="0.3">
      <c r="B959" s="38"/>
      <c r="C959" s="38"/>
      <c r="D959" s="39"/>
      <c r="E959" s="40"/>
      <c r="F959" s="39"/>
      <c r="G959" s="39"/>
      <c r="H959" s="39"/>
      <c r="I959" s="39"/>
      <c r="J959" s="39"/>
      <c r="K959" s="39"/>
      <c r="L959" s="39"/>
      <c r="M959" s="41"/>
      <c r="N959" s="42"/>
      <c r="O959" s="42"/>
      <c r="P959" s="42"/>
      <c r="Q959" s="42"/>
      <c r="R959" s="42"/>
      <c r="S959" s="42"/>
    </row>
    <row r="960" spans="1:19" ht="27.75" customHeight="1" thickBot="1" x14ac:dyDescent="0.25">
      <c r="A960" s="53" t="s">
        <v>431</v>
      </c>
      <c r="B960" s="225" t="str">
        <f>PLANILHA!C164</f>
        <v>Espelho para banheiros espessura 4 mm, incluindo chapa compensada 10 mm, moldura de alumínio em perfil L 3/4", fixado com parafusos cromados</v>
      </c>
      <c r="C960" s="226"/>
      <c r="D960" s="226"/>
      <c r="E960" s="226"/>
      <c r="F960" s="226"/>
      <c r="G960" s="226"/>
      <c r="H960" s="226"/>
      <c r="I960" s="226"/>
      <c r="J960" s="226"/>
      <c r="K960" s="226"/>
      <c r="L960" s="226"/>
      <c r="M960" s="226"/>
      <c r="N960" s="226"/>
      <c r="O960" s="227"/>
      <c r="P960" s="228" t="s">
        <v>54</v>
      </c>
      <c r="Q960" s="229"/>
      <c r="R960" s="35">
        <f>I965-M965</f>
        <v>0.72</v>
      </c>
      <c r="S960" s="36"/>
    </row>
    <row r="961" spans="1:19" ht="13.5" x14ac:dyDescent="0.2">
      <c r="A961" s="230"/>
      <c r="B961" s="231"/>
      <c r="C961" s="232"/>
      <c r="D961" s="10" t="s">
        <v>136</v>
      </c>
      <c r="E961" s="10" t="s">
        <v>137</v>
      </c>
      <c r="F961" s="10" t="s">
        <v>138</v>
      </c>
      <c r="G961" s="10" t="s">
        <v>139</v>
      </c>
      <c r="H961" s="11" t="s">
        <v>140</v>
      </c>
      <c r="I961" s="236" t="s">
        <v>141</v>
      </c>
      <c r="J961" s="238" t="s">
        <v>142</v>
      </c>
      <c r="K961" s="239"/>
      <c r="L961" s="240"/>
      <c r="M961" s="236" t="s">
        <v>141</v>
      </c>
      <c r="N961" s="241" t="s">
        <v>149</v>
      </c>
      <c r="O961" s="242"/>
      <c r="P961" s="242"/>
      <c r="Q961" s="242"/>
      <c r="R961" s="242"/>
      <c r="S961" s="243"/>
    </row>
    <row r="962" spans="1:19" ht="13.5" x14ac:dyDescent="0.2">
      <c r="A962" s="233"/>
      <c r="B962" s="234"/>
      <c r="C962" s="235"/>
      <c r="D962" s="12" t="s">
        <v>147</v>
      </c>
      <c r="E962" s="12" t="s">
        <v>144</v>
      </c>
      <c r="F962" s="12" t="s">
        <v>145</v>
      </c>
      <c r="G962" s="12" t="s">
        <v>146</v>
      </c>
      <c r="H962" s="13"/>
      <c r="I962" s="237"/>
      <c r="J962" s="13" t="s">
        <v>147</v>
      </c>
      <c r="K962" s="13" t="s">
        <v>148</v>
      </c>
      <c r="L962" s="13" t="s">
        <v>140</v>
      </c>
      <c r="M962" s="237"/>
      <c r="N962" s="244"/>
      <c r="O962" s="245"/>
      <c r="P962" s="245"/>
      <c r="Q962" s="245"/>
      <c r="R962" s="245"/>
      <c r="S962" s="246"/>
    </row>
    <row r="963" spans="1:19" ht="13.5" x14ac:dyDescent="0.25">
      <c r="A963" s="19"/>
      <c r="B963" s="250" t="s">
        <v>190</v>
      </c>
      <c r="C963" s="251"/>
      <c r="D963" s="20">
        <v>0.6</v>
      </c>
      <c r="E963" s="21">
        <v>0.6</v>
      </c>
      <c r="F963" s="20"/>
      <c r="G963" s="20"/>
      <c r="H963" s="22"/>
      <c r="I963" s="22">
        <f>D963*E963</f>
        <v>0.36</v>
      </c>
      <c r="J963" s="22"/>
      <c r="K963" s="22"/>
      <c r="L963" s="22"/>
      <c r="M963" s="23"/>
      <c r="N963" s="244"/>
      <c r="O963" s="245"/>
      <c r="P963" s="245"/>
      <c r="Q963" s="245"/>
      <c r="R963" s="245"/>
      <c r="S963" s="246"/>
    </row>
    <row r="964" spans="1:19" ht="13.5" x14ac:dyDescent="0.25">
      <c r="A964" s="19"/>
      <c r="B964" s="250" t="s">
        <v>180</v>
      </c>
      <c r="C964" s="251"/>
      <c r="D964" s="20">
        <v>0.6</v>
      </c>
      <c r="E964" s="21">
        <v>0.6</v>
      </c>
      <c r="F964" s="20"/>
      <c r="G964" s="20"/>
      <c r="H964" s="22"/>
      <c r="I964" s="22">
        <f>D964*E964</f>
        <v>0.36</v>
      </c>
      <c r="J964" s="22"/>
      <c r="K964" s="22"/>
      <c r="L964" s="22"/>
      <c r="M964" s="23"/>
      <c r="N964" s="244"/>
      <c r="O964" s="245"/>
      <c r="P964" s="245"/>
      <c r="Q964" s="245"/>
      <c r="R964" s="245"/>
      <c r="S964" s="246"/>
    </row>
    <row r="965" spans="1:19" ht="14.25" thickBot="1" x14ac:dyDescent="0.3">
      <c r="A965" s="24"/>
      <c r="B965" s="25"/>
      <c r="C965" s="25"/>
      <c r="D965" s="26"/>
      <c r="E965" s="27"/>
      <c r="F965" s="26"/>
      <c r="G965" s="26"/>
      <c r="H965" s="26"/>
      <c r="I965" s="28">
        <f>SUM(I963:I964)</f>
        <v>0.72</v>
      </c>
      <c r="J965" s="29"/>
      <c r="K965" s="29"/>
      <c r="L965" s="28"/>
      <c r="M965" s="31">
        <v>0</v>
      </c>
      <c r="N965" s="247"/>
      <c r="O965" s="248"/>
      <c r="P965" s="248"/>
      <c r="Q965" s="248"/>
      <c r="R965" s="248"/>
      <c r="S965" s="249"/>
    </row>
    <row r="966" spans="1:19" ht="13.5" x14ac:dyDescent="0.25">
      <c r="B966" s="38"/>
      <c r="C966" s="38"/>
      <c r="D966" s="39"/>
      <c r="E966" s="40"/>
      <c r="F966" s="39"/>
      <c r="G966" s="39"/>
      <c r="H966" s="39"/>
      <c r="I966" s="39"/>
      <c r="J966" s="39"/>
      <c r="K966" s="39"/>
      <c r="L966" s="39"/>
      <c r="M966" s="41"/>
      <c r="N966" s="42"/>
      <c r="O966" s="42"/>
      <c r="P966" s="42"/>
      <c r="Q966" s="42"/>
      <c r="R966" s="42"/>
      <c r="S966" s="42"/>
    </row>
    <row r="967" spans="1:19" ht="13.5" customHeight="1" thickBot="1" x14ac:dyDescent="0.25">
      <c r="A967" s="80" t="s">
        <v>280</v>
      </c>
      <c r="B967" s="304" t="s">
        <v>218</v>
      </c>
      <c r="C967" s="305"/>
      <c r="D967" s="305"/>
      <c r="E967" s="305"/>
      <c r="F967" s="305"/>
      <c r="G967" s="305"/>
      <c r="H967" s="305"/>
      <c r="I967" s="305"/>
      <c r="J967" s="305"/>
      <c r="K967" s="305"/>
      <c r="L967" s="305"/>
      <c r="M967" s="305"/>
      <c r="N967" s="305"/>
      <c r="O967" s="305"/>
      <c r="P967" s="305"/>
      <c r="Q967" s="305"/>
      <c r="R967" s="305"/>
      <c r="S967" s="306"/>
    </row>
    <row r="968" spans="1:19" ht="27" customHeight="1" thickBot="1" x14ac:dyDescent="0.25">
      <c r="A968" s="53" t="s">
        <v>281</v>
      </c>
      <c r="B968" s="225" t="str">
        <f>PLANILHA!C167</f>
        <v>Divisória de granito com 3 cm de espessura, assentada com argamassa de cimento e areia no traço 1:3, na cor cinza</v>
      </c>
      <c r="C968" s="226"/>
      <c r="D968" s="226"/>
      <c r="E968" s="226"/>
      <c r="F968" s="226"/>
      <c r="G968" s="226"/>
      <c r="H968" s="226"/>
      <c r="I968" s="226"/>
      <c r="J968" s="226"/>
      <c r="K968" s="226"/>
      <c r="L968" s="226"/>
      <c r="M968" s="226"/>
      <c r="N968" s="226"/>
      <c r="O968" s="227"/>
      <c r="P968" s="228" t="s">
        <v>54</v>
      </c>
      <c r="Q968" s="229"/>
      <c r="R968" s="35">
        <f>I972-M972</f>
        <v>16.380000000000003</v>
      </c>
      <c r="S968" s="36"/>
    </row>
    <row r="969" spans="1:19" ht="13.5" x14ac:dyDescent="0.2">
      <c r="A969" s="230"/>
      <c r="B969" s="231"/>
      <c r="C969" s="232"/>
      <c r="D969" s="10" t="s">
        <v>136</v>
      </c>
      <c r="E969" s="10" t="s">
        <v>137</v>
      </c>
      <c r="F969" s="10" t="s">
        <v>138</v>
      </c>
      <c r="G969" s="10" t="s">
        <v>139</v>
      </c>
      <c r="H969" s="11" t="s">
        <v>140</v>
      </c>
      <c r="I969" s="236" t="s">
        <v>141</v>
      </c>
      <c r="J969" s="238" t="s">
        <v>142</v>
      </c>
      <c r="K969" s="239"/>
      <c r="L969" s="240"/>
      <c r="M969" s="236" t="s">
        <v>141</v>
      </c>
      <c r="N969" s="241" t="s">
        <v>149</v>
      </c>
      <c r="O969" s="242"/>
      <c r="P969" s="242"/>
      <c r="Q969" s="242"/>
      <c r="R969" s="242"/>
      <c r="S969" s="243"/>
    </row>
    <row r="970" spans="1:19" ht="13.5" x14ac:dyDescent="0.2">
      <c r="A970" s="233"/>
      <c r="B970" s="234"/>
      <c r="C970" s="235"/>
      <c r="D970" s="12" t="s">
        <v>147</v>
      </c>
      <c r="E970" s="12" t="s">
        <v>144</v>
      </c>
      <c r="F970" s="12" t="s">
        <v>145</v>
      </c>
      <c r="G970" s="12" t="s">
        <v>146</v>
      </c>
      <c r="H970" s="13"/>
      <c r="I970" s="237"/>
      <c r="J970" s="13" t="s">
        <v>147</v>
      </c>
      <c r="K970" s="13" t="s">
        <v>148</v>
      </c>
      <c r="L970" s="13" t="s">
        <v>140</v>
      </c>
      <c r="M970" s="237"/>
      <c r="N970" s="244"/>
      <c r="O970" s="245"/>
      <c r="P970" s="245"/>
      <c r="Q970" s="245"/>
      <c r="R970" s="245"/>
      <c r="S970" s="246"/>
    </row>
    <row r="971" spans="1:19" ht="13.5" x14ac:dyDescent="0.25">
      <c r="A971" s="19"/>
      <c r="B971" s="250"/>
      <c r="C971" s="251"/>
      <c r="D971" s="20">
        <f>1.33+1.33+1.33+0.17+0.28+0.11</f>
        <v>4.5500000000000007</v>
      </c>
      <c r="E971" s="21"/>
      <c r="F971" s="20">
        <v>1.8</v>
      </c>
      <c r="G971" s="20"/>
      <c r="H971" s="22">
        <v>2</v>
      </c>
      <c r="I971" s="22">
        <f>D971*F971*H971</f>
        <v>16.380000000000003</v>
      </c>
      <c r="J971" s="22"/>
      <c r="K971" s="22"/>
      <c r="L971" s="22"/>
      <c r="M971" s="23"/>
      <c r="N971" s="244"/>
      <c r="O971" s="245"/>
      <c r="P971" s="245"/>
      <c r="Q971" s="245"/>
      <c r="R971" s="245"/>
      <c r="S971" s="246"/>
    </row>
    <row r="972" spans="1:19" ht="14.25" thickBot="1" x14ac:dyDescent="0.3">
      <c r="A972" s="24"/>
      <c r="B972" s="25"/>
      <c r="C972" s="25"/>
      <c r="D972" s="26"/>
      <c r="E972" s="27"/>
      <c r="F972" s="26"/>
      <c r="G972" s="26"/>
      <c r="H972" s="26"/>
      <c r="I972" s="28">
        <f>SUM(I971)</f>
        <v>16.380000000000003</v>
      </c>
      <c r="J972" s="29"/>
      <c r="K972" s="29"/>
      <c r="L972" s="28"/>
      <c r="M972" s="31">
        <v>0</v>
      </c>
      <c r="N972" s="247"/>
      <c r="O972" s="248"/>
      <c r="P972" s="248"/>
      <c r="Q972" s="248"/>
      <c r="R972" s="248"/>
      <c r="S972" s="249"/>
    </row>
    <row r="973" spans="1:19" ht="13.5" x14ac:dyDescent="0.25">
      <c r="B973" s="38"/>
      <c r="C973" s="38"/>
      <c r="D973" s="39"/>
      <c r="E973" s="40"/>
      <c r="F973" s="39"/>
      <c r="G973" s="39"/>
      <c r="H973" s="39"/>
      <c r="I973" s="39"/>
      <c r="J973" s="39"/>
      <c r="K973" s="39"/>
      <c r="L973" s="39"/>
      <c r="M973" s="41"/>
      <c r="N973" s="42"/>
      <c r="O973" s="42"/>
      <c r="P973" s="42"/>
      <c r="Q973" s="42"/>
      <c r="R973" s="42"/>
      <c r="S973" s="42"/>
    </row>
    <row r="974" spans="1:19" ht="13.5" customHeight="1" thickBot="1" x14ac:dyDescent="0.25">
      <c r="A974" s="80" t="s">
        <v>539</v>
      </c>
      <c r="B974" s="304" t="str">
        <f>PLANILHA!C169</f>
        <v>PAVIMENTAÇÃO</v>
      </c>
      <c r="C974" s="305"/>
      <c r="D974" s="305"/>
      <c r="E974" s="305"/>
      <c r="F974" s="305"/>
      <c r="G974" s="305"/>
      <c r="H974" s="305"/>
      <c r="I974" s="305"/>
      <c r="J974" s="305"/>
      <c r="K974" s="305"/>
      <c r="L974" s="305"/>
      <c r="M974" s="305"/>
      <c r="N974" s="305"/>
      <c r="O974" s="305"/>
      <c r="P974" s="305"/>
      <c r="Q974" s="305"/>
      <c r="R974" s="305"/>
      <c r="S974" s="306"/>
    </row>
    <row r="975" spans="1:19" ht="13.5" customHeight="1" thickBot="1" x14ac:dyDescent="0.25">
      <c r="A975" s="53" t="s">
        <v>530</v>
      </c>
      <c r="B975" s="225" t="str">
        <f>PLANILHA!C170</f>
        <v>Passeio de cimentado camurçado com argamassa de cimento e areia no traço 1:3 esp. 1.5cm, e lastro de concreto com 8cm de espessura, inclusive preparo de caixa</v>
      </c>
      <c r="C975" s="226"/>
      <c r="D975" s="226"/>
      <c r="E975" s="226"/>
      <c r="F975" s="226"/>
      <c r="G975" s="226"/>
      <c r="H975" s="226"/>
      <c r="I975" s="226"/>
      <c r="J975" s="226"/>
      <c r="K975" s="226"/>
      <c r="L975" s="226"/>
      <c r="M975" s="226"/>
      <c r="N975" s="226"/>
      <c r="O975" s="227"/>
      <c r="P975" s="228" t="s">
        <v>54</v>
      </c>
      <c r="Q975" s="229"/>
      <c r="R975" s="35">
        <f>I979-M979</f>
        <v>42.400000000000006</v>
      </c>
      <c r="S975" s="36"/>
    </row>
    <row r="976" spans="1:19" ht="13.5" x14ac:dyDescent="0.2">
      <c r="A976" s="230"/>
      <c r="B976" s="231"/>
      <c r="C976" s="232"/>
      <c r="D976" s="10" t="s">
        <v>136</v>
      </c>
      <c r="E976" s="10" t="s">
        <v>137</v>
      </c>
      <c r="F976" s="10" t="s">
        <v>138</v>
      </c>
      <c r="G976" s="10" t="s">
        <v>139</v>
      </c>
      <c r="H976" s="11" t="s">
        <v>140</v>
      </c>
      <c r="I976" s="236" t="s">
        <v>141</v>
      </c>
      <c r="J976" s="238" t="s">
        <v>142</v>
      </c>
      <c r="K976" s="239"/>
      <c r="L976" s="240"/>
      <c r="M976" s="236" t="s">
        <v>141</v>
      </c>
      <c r="N976" s="241" t="s">
        <v>149</v>
      </c>
      <c r="O976" s="242"/>
      <c r="P976" s="242"/>
      <c r="Q976" s="242"/>
      <c r="R976" s="242"/>
      <c r="S976" s="243"/>
    </row>
    <row r="977" spans="1:19" ht="13.5" x14ac:dyDescent="0.2">
      <c r="A977" s="233"/>
      <c r="B977" s="234"/>
      <c r="C977" s="235"/>
      <c r="D977" s="12" t="s">
        <v>147</v>
      </c>
      <c r="E977" s="12" t="s">
        <v>144</v>
      </c>
      <c r="F977" s="12" t="s">
        <v>145</v>
      </c>
      <c r="G977" s="12" t="s">
        <v>146</v>
      </c>
      <c r="H977" s="13"/>
      <c r="I977" s="237"/>
      <c r="J977" s="13" t="s">
        <v>147</v>
      </c>
      <c r="K977" s="13" t="s">
        <v>148</v>
      </c>
      <c r="L977" s="13" t="s">
        <v>140</v>
      </c>
      <c r="M977" s="237"/>
      <c r="N977" s="244"/>
      <c r="O977" s="245"/>
      <c r="P977" s="245"/>
      <c r="Q977" s="245"/>
      <c r="R977" s="245"/>
      <c r="S977" s="246"/>
    </row>
    <row r="978" spans="1:19" ht="13.5" x14ac:dyDescent="0.25">
      <c r="A978" s="19"/>
      <c r="B978" s="250"/>
      <c r="C978" s="251"/>
      <c r="D978" s="20">
        <v>53</v>
      </c>
      <c r="E978" s="20">
        <v>0.8</v>
      </c>
      <c r="F978" s="20"/>
      <c r="G978" s="20"/>
      <c r="H978" s="22"/>
      <c r="I978" s="22">
        <f>D978*E978</f>
        <v>42.400000000000006</v>
      </c>
      <c r="J978" s="22"/>
      <c r="K978" s="22"/>
      <c r="L978" s="22"/>
      <c r="M978" s="23"/>
      <c r="N978" s="244"/>
      <c r="O978" s="245"/>
      <c r="P978" s="245"/>
      <c r="Q978" s="245"/>
      <c r="R978" s="245"/>
      <c r="S978" s="246"/>
    </row>
    <row r="979" spans="1:19" ht="14.25" thickBot="1" x14ac:dyDescent="0.3">
      <c r="A979" s="24"/>
      <c r="B979" s="25"/>
      <c r="C979" s="25"/>
      <c r="D979" s="26"/>
      <c r="E979" s="27"/>
      <c r="F979" s="26"/>
      <c r="G979" s="26"/>
      <c r="H979" s="26"/>
      <c r="I979" s="28">
        <f>SUM(I978)</f>
        <v>42.400000000000006</v>
      </c>
      <c r="J979" s="29"/>
      <c r="K979" s="29"/>
      <c r="L979" s="28"/>
      <c r="M979" s="31">
        <v>0</v>
      </c>
      <c r="N979" s="247"/>
      <c r="O979" s="248"/>
      <c r="P979" s="248"/>
      <c r="Q979" s="248"/>
      <c r="R979" s="248"/>
      <c r="S979" s="249"/>
    </row>
    <row r="980" spans="1:19" ht="13.5" x14ac:dyDescent="0.25">
      <c r="B980" s="38"/>
      <c r="C980" s="38"/>
      <c r="D980" s="39"/>
      <c r="E980" s="40"/>
      <c r="F980" s="39"/>
      <c r="G980" s="39"/>
      <c r="H980" s="39"/>
      <c r="I980" s="39"/>
      <c r="J980" s="39"/>
      <c r="K980" s="39"/>
      <c r="L980" s="39"/>
      <c r="M980" s="41"/>
      <c r="N980" s="42"/>
      <c r="O980" s="42"/>
      <c r="P980" s="42"/>
      <c r="Q980" s="42"/>
      <c r="R980" s="42"/>
      <c r="S980" s="42"/>
    </row>
    <row r="981" spans="1:19" ht="13.5" customHeight="1" thickBot="1" x14ac:dyDescent="0.25">
      <c r="A981" s="80" t="s">
        <v>540</v>
      </c>
      <c r="B981" s="304" t="str">
        <f>PLANILHA!C172</f>
        <v>DIVERSOS INTERNOS</v>
      </c>
      <c r="C981" s="305"/>
      <c r="D981" s="305"/>
      <c r="E981" s="305"/>
      <c r="F981" s="305"/>
      <c r="G981" s="305"/>
      <c r="H981" s="305"/>
      <c r="I981" s="305"/>
      <c r="J981" s="305"/>
      <c r="K981" s="305"/>
      <c r="L981" s="305"/>
      <c r="M981" s="305"/>
      <c r="N981" s="305"/>
      <c r="O981" s="305"/>
      <c r="P981" s="305"/>
      <c r="Q981" s="305"/>
      <c r="R981" s="305"/>
      <c r="S981" s="306"/>
    </row>
    <row r="982" spans="1:19" ht="13.5" customHeight="1" thickBot="1" x14ac:dyDescent="0.25">
      <c r="A982" s="53" t="s">
        <v>531</v>
      </c>
      <c r="B982" s="225" t="str">
        <f>PLANILHA!C173</f>
        <v>Soleira de granito esp. 2 cm e largura de 15 cm</v>
      </c>
      <c r="C982" s="226"/>
      <c r="D982" s="226"/>
      <c r="E982" s="226"/>
      <c r="F982" s="226"/>
      <c r="G982" s="226"/>
      <c r="H982" s="226"/>
      <c r="I982" s="226"/>
      <c r="J982" s="226"/>
      <c r="K982" s="226"/>
      <c r="L982" s="226"/>
      <c r="M982" s="226"/>
      <c r="N982" s="226"/>
      <c r="O982" s="227"/>
      <c r="P982" s="228" t="s">
        <v>52</v>
      </c>
      <c r="Q982" s="229"/>
      <c r="R982" s="35">
        <f>I990-M990</f>
        <v>4.3999999999999995</v>
      </c>
      <c r="S982" s="36"/>
    </row>
    <row r="983" spans="1:19" ht="13.5" x14ac:dyDescent="0.2">
      <c r="A983" s="230"/>
      <c r="B983" s="231"/>
      <c r="C983" s="232"/>
      <c r="D983" s="10" t="s">
        <v>136</v>
      </c>
      <c r="E983" s="10" t="s">
        <v>137</v>
      </c>
      <c r="F983" s="10" t="s">
        <v>138</v>
      </c>
      <c r="G983" s="10" t="s">
        <v>139</v>
      </c>
      <c r="H983" s="11" t="s">
        <v>140</v>
      </c>
      <c r="I983" s="236" t="s">
        <v>141</v>
      </c>
      <c r="J983" s="238" t="s">
        <v>142</v>
      </c>
      <c r="K983" s="239"/>
      <c r="L983" s="240"/>
      <c r="M983" s="236" t="s">
        <v>141</v>
      </c>
      <c r="N983" s="241" t="s">
        <v>149</v>
      </c>
      <c r="O983" s="242"/>
      <c r="P983" s="242"/>
      <c r="Q983" s="242"/>
      <c r="R983" s="242"/>
      <c r="S983" s="243"/>
    </row>
    <row r="984" spans="1:19" ht="13.5" x14ac:dyDescent="0.2">
      <c r="A984" s="233"/>
      <c r="B984" s="234"/>
      <c r="C984" s="235"/>
      <c r="D984" s="12" t="s">
        <v>147</v>
      </c>
      <c r="E984" s="12" t="s">
        <v>144</v>
      </c>
      <c r="F984" s="12" t="s">
        <v>145</v>
      </c>
      <c r="G984" s="12" t="s">
        <v>146</v>
      </c>
      <c r="H984" s="13"/>
      <c r="I984" s="237"/>
      <c r="J984" s="13" t="s">
        <v>147</v>
      </c>
      <c r="K984" s="13" t="s">
        <v>148</v>
      </c>
      <c r="L984" s="13" t="s">
        <v>140</v>
      </c>
      <c r="M984" s="237"/>
      <c r="N984" s="244"/>
      <c r="O984" s="245"/>
      <c r="P984" s="245"/>
      <c r="Q984" s="245"/>
      <c r="R984" s="245"/>
      <c r="S984" s="246"/>
    </row>
    <row r="985" spans="1:19" ht="13.5" x14ac:dyDescent="0.25">
      <c r="A985" s="19"/>
      <c r="B985" s="250" t="s">
        <v>308</v>
      </c>
      <c r="C985" s="251"/>
      <c r="D985" s="20">
        <v>0.6</v>
      </c>
      <c r="E985" s="20"/>
      <c r="F985" s="20"/>
      <c r="G985" s="20"/>
      <c r="H985" s="22">
        <v>2</v>
      </c>
      <c r="I985" s="22">
        <f>D985*H985</f>
        <v>1.2</v>
      </c>
      <c r="J985" s="22"/>
      <c r="K985" s="22"/>
      <c r="L985" s="22"/>
      <c r="M985" s="23"/>
      <c r="N985" s="244"/>
      <c r="O985" s="245"/>
      <c r="P985" s="245"/>
      <c r="Q985" s="245"/>
      <c r="R985" s="245"/>
      <c r="S985" s="246"/>
    </row>
    <row r="986" spans="1:19" ht="13.5" x14ac:dyDescent="0.25">
      <c r="A986" s="19"/>
      <c r="B986" s="250" t="s">
        <v>309</v>
      </c>
      <c r="C986" s="251"/>
      <c r="D986" s="20">
        <v>0.8</v>
      </c>
      <c r="E986" s="20"/>
      <c r="F986" s="20"/>
      <c r="G986" s="20"/>
      <c r="H986" s="22">
        <v>1</v>
      </c>
      <c r="I986" s="22">
        <f t="shared" ref="I986:I987" si="56">D986*H986</f>
        <v>0.8</v>
      </c>
      <c r="J986" s="22"/>
      <c r="K986" s="22"/>
      <c r="L986" s="22"/>
      <c r="M986" s="23"/>
      <c r="N986" s="244"/>
      <c r="O986" s="245"/>
      <c r="P986" s="245"/>
      <c r="Q986" s="245"/>
      <c r="R986" s="245"/>
      <c r="S986" s="246"/>
    </row>
    <row r="987" spans="1:19" ht="13.5" x14ac:dyDescent="0.25">
      <c r="A987" s="19"/>
      <c r="B987" s="250" t="s">
        <v>442</v>
      </c>
      <c r="C987" s="251"/>
      <c r="D987" s="20">
        <v>0.8</v>
      </c>
      <c r="E987" s="20"/>
      <c r="F987" s="20"/>
      <c r="G987" s="20"/>
      <c r="H987" s="22">
        <v>1</v>
      </c>
      <c r="I987" s="22">
        <f t="shared" si="56"/>
        <v>0.8</v>
      </c>
      <c r="J987" s="22"/>
      <c r="K987" s="22"/>
      <c r="L987" s="22"/>
      <c r="M987" s="23"/>
      <c r="N987" s="244"/>
      <c r="O987" s="245"/>
      <c r="P987" s="245"/>
      <c r="Q987" s="245"/>
      <c r="R987" s="245"/>
      <c r="S987" s="246"/>
    </row>
    <row r="988" spans="1:19" ht="13.5" x14ac:dyDescent="0.25">
      <c r="A988" s="19"/>
      <c r="B988" s="250" t="s">
        <v>443</v>
      </c>
      <c r="C988" s="251"/>
      <c r="D988" s="20">
        <v>0.8</v>
      </c>
      <c r="E988" s="20"/>
      <c r="F988" s="20"/>
      <c r="G988" s="20"/>
      <c r="H988" s="22">
        <v>1</v>
      </c>
      <c r="I988" s="22">
        <f t="shared" ref="I988" si="57">D988*H988</f>
        <v>0.8</v>
      </c>
      <c r="J988" s="22"/>
      <c r="K988" s="22"/>
      <c r="L988" s="22"/>
      <c r="M988" s="23"/>
      <c r="N988" s="244"/>
      <c r="O988" s="245"/>
      <c r="P988" s="245"/>
      <c r="Q988" s="245"/>
      <c r="R988" s="245"/>
      <c r="S988" s="246"/>
    </row>
    <row r="989" spans="1:19" ht="13.5" x14ac:dyDescent="0.25">
      <c r="A989" s="19"/>
      <c r="B989" s="250" t="s">
        <v>444</v>
      </c>
      <c r="C989" s="251"/>
      <c r="D989" s="20">
        <v>0.8</v>
      </c>
      <c r="E989" s="20"/>
      <c r="F989" s="20"/>
      <c r="G989" s="20"/>
      <c r="H989" s="22">
        <v>1</v>
      </c>
      <c r="I989" s="22">
        <f t="shared" ref="I989" si="58">D989*H989</f>
        <v>0.8</v>
      </c>
      <c r="J989" s="22"/>
      <c r="K989" s="22"/>
      <c r="L989" s="22"/>
      <c r="M989" s="23"/>
      <c r="N989" s="244"/>
      <c r="O989" s="245"/>
      <c r="P989" s="245"/>
      <c r="Q989" s="245"/>
      <c r="R989" s="245"/>
      <c r="S989" s="246"/>
    </row>
    <row r="990" spans="1:19" ht="14.25" thickBot="1" x14ac:dyDescent="0.3">
      <c r="A990" s="24"/>
      <c r="B990" s="25"/>
      <c r="C990" s="25"/>
      <c r="D990" s="26"/>
      <c r="E990" s="27"/>
      <c r="F990" s="26"/>
      <c r="G990" s="26"/>
      <c r="H990" s="26"/>
      <c r="I990" s="28">
        <f>SUM(I985:I989)</f>
        <v>4.3999999999999995</v>
      </c>
      <c r="J990" s="29"/>
      <c r="K990" s="29"/>
      <c r="L990" s="28"/>
      <c r="M990" s="31">
        <v>0</v>
      </c>
      <c r="N990" s="247"/>
      <c r="O990" s="248"/>
      <c r="P990" s="248"/>
      <c r="Q990" s="248"/>
      <c r="R990" s="248"/>
      <c r="S990" s="249"/>
    </row>
    <row r="991" spans="1:19" ht="13.5" x14ac:dyDescent="0.25">
      <c r="B991" s="38"/>
      <c r="C991" s="38"/>
      <c r="D991" s="39"/>
      <c r="E991" s="40"/>
      <c r="F991" s="39"/>
      <c r="G991" s="39"/>
      <c r="H991" s="39"/>
      <c r="I991" s="39"/>
      <c r="J991" s="39"/>
      <c r="K991" s="39"/>
      <c r="L991" s="39"/>
      <c r="M991" s="41"/>
      <c r="N991" s="42"/>
      <c r="O991" s="42"/>
      <c r="P991" s="42"/>
      <c r="Q991" s="42"/>
      <c r="R991" s="42"/>
      <c r="S991" s="42"/>
    </row>
    <row r="992" spans="1:19" ht="13.5" x14ac:dyDescent="0.25">
      <c r="B992" s="38"/>
      <c r="C992" s="38"/>
      <c r="D992" s="73"/>
      <c r="E992" s="40"/>
      <c r="F992" s="73"/>
      <c r="G992" s="73"/>
      <c r="H992" s="73"/>
      <c r="I992" s="73"/>
      <c r="J992" s="73"/>
      <c r="K992" s="73"/>
      <c r="L992" s="73"/>
      <c r="M992" s="41"/>
      <c r="N992" s="42"/>
      <c r="O992" s="42"/>
      <c r="P992" s="42"/>
      <c r="Q992" s="42"/>
      <c r="R992" s="42"/>
      <c r="S992" s="42"/>
    </row>
    <row r="993" spans="1:19" ht="14.25" thickBot="1" x14ac:dyDescent="0.3">
      <c r="B993" s="38"/>
      <c r="C993" s="38"/>
      <c r="D993" s="39"/>
      <c r="E993" s="40"/>
      <c r="F993" s="39"/>
      <c r="G993" s="39"/>
      <c r="H993" s="39"/>
      <c r="I993" s="39"/>
      <c r="J993" s="39"/>
      <c r="K993" s="39"/>
      <c r="L993" s="39"/>
      <c r="M993" s="41"/>
      <c r="N993" s="42"/>
      <c r="O993" s="42"/>
      <c r="P993" s="42"/>
      <c r="Q993" s="42"/>
      <c r="R993" s="42"/>
      <c r="S993" s="42"/>
    </row>
    <row r="994" spans="1:19" ht="13.5" customHeight="1" thickBot="1" x14ac:dyDescent="0.25">
      <c r="A994" s="53" t="s">
        <v>532</v>
      </c>
      <c r="B994" s="225" t="str">
        <f>PLANILHA!C174</f>
        <v>Guarda corpo de tubo de ferro galvanizado, diâm. 3" e 2", h=0.8 m inclusive pintura a óleo ou esmalte</v>
      </c>
      <c r="C994" s="226"/>
      <c r="D994" s="226"/>
      <c r="E994" s="226"/>
      <c r="F994" s="226"/>
      <c r="G994" s="226"/>
      <c r="H994" s="226"/>
      <c r="I994" s="226"/>
      <c r="J994" s="226"/>
      <c r="K994" s="226"/>
      <c r="L994" s="226"/>
      <c r="M994" s="226"/>
      <c r="N994" s="226"/>
      <c r="O994" s="227"/>
      <c r="P994" s="228" t="s">
        <v>52</v>
      </c>
      <c r="Q994" s="229"/>
      <c r="R994" s="35">
        <f>I998-M998</f>
        <v>8.9870000000000001</v>
      </c>
      <c r="S994" s="36"/>
    </row>
    <row r="995" spans="1:19" ht="13.5" x14ac:dyDescent="0.2">
      <c r="A995" s="230"/>
      <c r="B995" s="231"/>
      <c r="C995" s="232"/>
      <c r="D995" s="10" t="s">
        <v>136</v>
      </c>
      <c r="E995" s="10" t="s">
        <v>137</v>
      </c>
      <c r="F995" s="10" t="s">
        <v>138</v>
      </c>
      <c r="G995" s="10" t="s">
        <v>139</v>
      </c>
      <c r="H995" s="11" t="s">
        <v>140</v>
      </c>
      <c r="I995" s="236" t="s">
        <v>141</v>
      </c>
      <c r="J995" s="238" t="s">
        <v>142</v>
      </c>
      <c r="K995" s="239"/>
      <c r="L995" s="240"/>
      <c r="M995" s="236" t="s">
        <v>141</v>
      </c>
      <c r="N995" s="241" t="s">
        <v>149</v>
      </c>
      <c r="O995" s="242"/>
      <c r="P995" s="242"/>
      <c r="Q995" s="242"/>
      <c r="R995" s="242"/>
      <c r="S995" s="243"/>
    </row>
    <row r="996" spans="1:19" ht="13.5" x14ac:dyDescent="0.2">
      <c r="A996" s="233"/>
      <c r="B996" s="234"/>
      <c r="C996" s="235"/>
      <c r="D996" s="12" t="s">
        <v>147</v>
      </c>
      <c r="E996" s="12" t="s">
        <v>144</v>
      </c>
      <c r="F996" s="12" t="s">
        <v>145</v>
      </c>
      <c r="G996" s="12" t="s">
        <v>146</v>
      </c>
      <c r="H996" s="13"/>
      <c r="I996" s="237"/>
      <c r="J996" s="13" t="s">
        <v>147</v>
      </c>
      <c r="K996" s="13" t="s">
        <v>148</v>
      </c>
      <c r="L996" s="13" t="s">
        <v>140</v>
      </c>
      <c r="M996" s="237"/>
      <c r="N996" s="244"/>
      <c r="O996" s="245"/>
      <c r="P996" s="245"/>
      <c r="Q996" s="245"/>
      <c r="R996" s="245"/>
      <c r="S996" s="246"/>
    </row>
    <row r="997" spans="1:19" ht="13.5" x14ac:dyDescent="0.25">
      <c r="A997" s="19"/>
      <c r="B997" s="250"/>
      <c r="C997" s="251"/>
      <c r="D997" s="20">
        <f>6.08+0.53+0.047+0.9+0.9+0.53</f>
        <v>8.9870000000000001</v>
      </c>
      <c r="E997" s="20"/>
      <c r="F997" s="20"/>
      <c r="G997" s="20"/>
      <c r="H997" s="22"/>
      <c r="I997" s="22">
        <f>D997</f>
        <v>8.9870000000000001</v>
      </c>
      <c r="J997" s="22"/>
      <c r="K997" s="22"/>
      <c r="L997" s="22"/>
      <c r="M997" s="23"/>
      <c r="N997" s="244"/>
      <c r="O997" s="245"/>
      <c r="P997" s="245"/>
      <c r="Q997" s="245"/>
      <c r="R997" s="245"/>
      <c r="S997" s="246"/>
    </row>
    <row r="998" spans="1:19" ht="14.25" thickBot="1" x14ac:dyDescent="0.3">
      <c r="A998" s="24"/>
      <c r="B998" s="25"/>
      <c r="C998" s="25"/>
      <c r="D998" s="26"/>
      <c r="E998" s="27"/>
      <c r="F998" s="26"/>
      <c r="G998" s="26"/>
      <c r="H998" s="26"/>
      <c r="I998" s="28">
        <f>SUM(I997)</f>
        <v>8.9870000000000001</v>
      </c>
      <c r="J998" s="29"/>
      <c r="K998" s="29"/>
      <c r="L998" s="28"/>
      <c r="M998" s="31">
        <v>0</v>
      </c>
      <c r="N998" s="247"/>
      <c r="O998" s="248"/>
      <c r="P998" s="248"/>
      <c r="Q998" s="248"/>
      <c r="R998" s="248"/>
      <c r="S998" s="249"/>
    </row>
    <row r="999" spans="1:19" ht="14.25" thickBot="1" x14ac:dyDescent="0.3">
      <c r="B999" s="38"/>
      <c r="C999" s="38"/>
      <c r="D999" s="39"/>
      <c r="E999" s="40"/>
      <c r="F999" s="39"/>
      <c r="G999" s="39"/>
      <c r="H999" s="39"/>
      <c r="I999" s="39"/>
      <c r="J999" s="39"/>
      <c r="K999" s="39"/>
      <c r="L999" s="39"/>
      <c r="M999" s="41"/>
      <c r="N999" s="42"/>
      <c r="O999" s="42"/>
      <c r="P999" s="42"/>
      <c r="Q999" s="42"/>
      <c r="R999" s="42"/>
      <c r="S999" s="42"/>
    </row>
    <row r="1000" spans="1:19" ht="13.5" customHeight="1" thickBot="1" x14ac:dyDescent="0.25">
      <c r="A1000" s="53" t="s">
        <v>533</v>
      </c>
      <c r="B1000" s="225" t="str">
        <f>PLANILHA!C175</f>
        <v>Corrimão de tubo de ferro galvanizado diâmetro 3" com chumbadores a cada 1.50m, inclusive pintura a óleo ou esmalte</v>
      </c>
      <c r="C1000" s="226"/>
      <c r="D1000" s="226"/>
      <c r="E1000" s="226"/>
      <c r="F1000" s="226"/>
      <c r="G1000" s="226"/>
      <c r="H1000" s="226"/>
      <c r="I1000" s="226"/>
      <c r="J1000" s="226"/>
      <c r="K1000" s="226"/>
      <c r="L1000" s="226"/>
      <c r="M1000" s="226"/>
      <c r="N1000" s="226"/>
      <c r="O1000" s="227"/>
      <c r="P1000" s="228" t="s">
        <v>52</v>
      </c>
      <c r="Q1000" s="229"/>
      <c r="R1000" s="35">
        <f>I1004-M1004</f>
        <v>8.99</v>
      </c>
      <c r="S1000" s="36"/>
    </row>
    <row r="1001" spans="1:19" ht="13.5" x14ac:dyDescent="0.2">
      <c r="A1001" s="230"/>
      <c r="B1001" s="231"/>
      <c r="C1001" s="232"/>
      <c r="D1001" s="10" t="s">
        <v>136</v>
      </c>
      <c r="E1001" s="10" t="s">
        <v>137</v>
      </c>
      <c r="F1001" s="10" t="s">
        <v>138</v>
      </c>
      <c r="G1001" s="10" t="s">
        <v>139</v>
      </c>
      <c r="H1001" s="11" t="s">
        <v>140</v>
      </c>
      <c r="I1001" s="236" t="s">
        <v>141</v>
      </c>
      <c r="J1001" s="238" t="s">
        <v>142</v>
      </c>
      <c r="K1001" s="239"/>
      <c r="L1001" s="240"/>
      <c r="M1001" s="236" t="s">
        <v>141</v>
      </c>
      <c r="N1001" s="241" t="s">
        <v>149</v>
      </c>
      <c r="O1001" s="242"/>
      <c r="P1001" s="242"/>
      <c r="Q1001" s="242"/>
      <c r="R1001" s="242"/>
      <c r="S1001" s="243"/>
    </row>
    <row r="1002" spans="1:19" ht="13.5" x14ac:dyDescent="0.2">
      <c r="A1002" s="233"/>
      <c r="B1002" s="234"/>
      <c r="C1002" s="235"/>
      <c r="D1002" s="12" t="s">
        <v>147</v>
      </c>
      <c r="E1002" s="12" t="s">
        <v>144</v>
      </c>
      <c r="F1002" s="12" t="s">
        <v>145</v>
      </c>
      <c r="G1002" s="12" t="s">
        <v>146</v>
      </c>
      <c r="H1002" s="13"/>
      <c r="I1002" s="237"/>
      <c r="J1002" s="13" t="s">
        <v>147</v>
      </c>
      <c r="K1002" s="13" t="s">
        <v>148</v>
      </c>
      <c r="L1002" s="13" t="s">
        <v>140</v>
      </c>
      <c r="M1002" s="237"/>
      <c r="N1002" s="244"/>
      <c r="O1002" s="245"/>
      <c r="P1002" s="245"/>
      <c r="Q1002" s="245"/>
      <c r="R1002" s="245"/>
      <c r="S1002" s="246"/>
    </row>
    <row r="1003" spans="1:19" ht="13.5" x14ac:dyDescent="0.25">
      <c r="A1003" s="19"/>
      <c r="B1003" s="250"/>
      <c r="C1003" s="251"/>
      <c r="D1003" s="20">
        <v>8.99</v>
      </c>
      <c r="E1003" s="20"/>
      <c r="F1003" s="20"/>
      <c r="G1003" s="20"/>
      <c r="H1003" s="22"/>
      <c r="I1003" s="22">
        <f>D1003</f>
        <v>8.99</v>
      </c>
      <c r="J1003" s="22"/>
      <c r="K1003" s="22"/>
      <c r="L1003" s="22"/>
      <c r="M1003" s="23"/>
      <c r="N1003" s="244"/>
      <c r="O1003" s="245"/>
      <c r="P1003" s="245"/>
      <c r="Q1003" s="245"/>
      <c r="R1003" s="245"/>
      <c r="S1003" s="246"/>
    </row>
    <row r="1004" spans="1:19" ht="14.25" thickBot="1" x14ac:dyDescent="0.3">
      <c r="A1004" s="24"/>
      <c r="B1004" s="25"/>
      <c r="C1004" s="25"/>
      <c r="D1004" s="26"/>
      <c r="E1004" s="27"/>
      <c r="F1004" s="26"/>
      <c r="G1004" s="26"/>
      <c r="H1004" s="26"/>
      <c r="I1004" s="28">
        <f>SUM(I1003)</f>
        <v>8.99</v>
      </c>
      <c r="J1004" s="29"/>
      <c r="K1004" s="29"/>
      <c r="L1004" s="28"/>
      <c r="M1004" s="31">
        <v>0</v>
      </c>
      <c r="N1004" s="247"/>
      <c r="O1004" s="248"/>
      <c r="P1004" s="248"/>
      <c r="Q1004" s="248"/>
      <c r="R1004" s="248"/>
      <c r="S1004" s="249"/>
    </row>
    <row r="1005" spans="1:19" ht="14.25" thickBot="1" x14ac:dyDescent="0.3">
      <c r="B1005" s="38"/>
      <c r="C1005" s="38"/>
      <c r="D1005" s="39"/>
      <c r="E1005" s="40"/>
      <c r="F1005" s="39"/>
      <c r="G1005" s="39"/>
      <c r="H1005" s="39"/>
      <c r="I1005" s="39"/>
      <c r="J1005" s="39"/>
      <c r="K1005" s="39"/>
      <c r="L1005" s="39"/>
      <c r="M1005" s="41"/>
      <c r="N1005" s="42"/>
      <c r="O1005" s="42"/>
      <c r="P1005" s="42"/>
      <c r="Q1005" s="42"/>
      <c r="R1005" s="42"/>
      <c r="S1005" s="42"/>
    </row>
    <row r="1006" spans="1:19" ht="13.5" customHeight="1" thickBot="1" x14ac:dyDescent="0.25">
      <c r="A1006" s="53" t="s">
        <v>534</v>
      </c>
      <c r="B1006" s="225" t="str">
        <f>PLANILHA!C176</f>
        <v>Alçapão de visita ao barrilete de chapa de madeira de lei medindo 60x60cm, inclusive dobradiça, marco, alizar e fechadura, emassamento e pintura</v>
      </c>
      <c r="C1006" s="226"/>
      <c r="D1006" s="226"/>
      <c r="E1006" s="226"/>
      <c r="F1006" s="226"/>
      <c r="G1006" s="226"/>
      <c r="H1006" s="226"/>
      <c r="I1006" s="226"/>
      <c r="J1006" s="226"/>
      <c r="K1006" s="226"/>
      <c r="L1006" s="226"/>
      <c r="M1006" s="226"/>
      <c r="N1006" s="226"/>
      <c r="O1006" s="227"/>
      <c r="P1006" s="228" t="s">
        <v>54</v>
      </c>
      <c r="Q1006" s="229"/>
      <c r="R1006" s="35">
        <f>I1010-M1010</f>
        <v>1</v>
      </c>
      <c r="S1006" s="36"/>
    </row>
    <row r="1007" spans="1:19" ht="13.5" x14ac:dyDescent="0.2">
      <c r="A1007" s="230"/>
      <c r="B1007" s="231"/>
      <c r="C1007" s="232"/>
      <c r="D1007" s="10" t="s">
        <v>136</v>
      </c>
      <c r="E1007" s="10" t="s">
        <v>137</v>
      </c>
      <c r="F1007" s="10" t="s">
        <v>138</v>
      </c>
      <c r="G1007" s="10" t="s">
        <v>139</v>
      </c>
      <c r="H1007" s="11" t="s">
        <v>140</v>
      </c>
      <c r="I1007" s="236" t="s">
        <v>141</v>
      </c>
      <c r="J1007" s="238" t="s">
        <v>142</v>
      </c>
      <c r="K1007" s="239"/>
      <c r="L1007" s="240"/>
      <c r="M1007" s="236" t="s">
        <v>141</v>
      </c>
      <c r="N1007" s="241" t="s">
        <v>149</v>
      </c>
      <c r="O1007" s="242"/>
      <c r="P1007" s="242"/>
      <c r="Q1007" s="242"/>
      <c r="R1007" s="242"/>
      <c r="S1007" s="243"/>
    </row>
    <row r="1008" spans="1:19" ht="13.5" x14ac:dyDescent="0.2">
      <c r="A1008" s="233"/>
      <c r="B1008" s="234"/>
      <c r="C1008" s="235"/>
      <c r="D1008" s="12" t="s">
        <v>147</v>
      </c>
      <c r="E1008" s="12" t="s">
        <v>144</v>
      </c>
      <c r="F1008" s="12" t="s">
        <v>145</v>
      </c>
      <c r="G1008" s="12" t="s">
        <v>146</v>
      </c>
      <c r="H1008" s="13"/>
      <c r="I1008" s="237"/>
      <c r="J1008" s="13" t="s">
        <v>147</v>
      </c>
      <c r="K1008" s="13" t="s">
        <v>148</v>
      </c>
      <c r="L1008" s="13" t="s">
        <v>140</v>
      </c>
      <c r="M1008" s="237"/>
      <c r="N1008" s="244"/>
      <c r="O1008" s="245"/>
      <c r="P1008" s="245"/>
      <c r="Q1008" s="245"/>
      <c r="R1008" s="245"/>
      <c r="S1008" s="246"/>
    </row>
    <row r="1009" spans="1:19" ht="13.5" x14ac:dyDescent="0.25">
      <c r="A1009" s="19"/>
      <c r="B1009" s="250" t="s">
        <v>427</v>
      </c>
      <c r="C1009" s="251"/>
      <c r="D1009" s="20"/>
      <c r="E1009" s="20"/>
      <c r="F1009" s="20"/>
      <c r="G1009" s="20"/>
      <c r="H1009" s="22">
        <v>1</v>
      </c>
      <c r="I1009" s="22">
        <f>H1009</f>
        <v>1</v>
      </c>
      <c r="J1009" s="22"/>
      <c r="K1009" s="22"/>
      <c r="L1009" s="22"/>
      <c r="M1009" s="23"/>
      <c r="N1009" s="244"/>
      <c r="O1009" s="245"/>
      <c r="P1009" s="245"/>
      <c r="Q1009" s="245"/>
      <c r="R1009" s="245"/>
      <c r="S1009" s="246"/>
    </row>
    <row r="1010" spans="1:19" ht="14.25" thickBot="1" x14ac:dyDescent="0.3">
      <c r="A1010" s="24"/>
      <c r="B1010" s="25"/>
      <c r="C1010" s="25"/>
      <c r="D1010" s="26"/>
      <c r="E1010" s="27"/>
      <c r="F1010" s="26"/>
      <c r="G1010" s="26"/>
      <c r="H1010" s="26"/>
      <c r="I1010" s="28">
        <f>SUM(I1009)</f>
        <v>1</v>
      </c>
      <c r="J1010" s="29"/>
      <c r="K1010" s="29"/>
      <c r="L1010" s="28"/>
      <c r="M1010" s="31">
        <v>0</v>
      </c>
      <c r="N1010" s="247"/>
      <c r="O1010" s="248"/>
      <c r="P1010" s="248"/>
      <c r="Q1010" s="248"/>
      <c r="R1010" s="248"/>
      <c r="S1010" s="249"/>
    </row>
    <row r="1011" spans="1:19" ht="14.25" thickBot="1" x14ac:dyDescent="0.3">
      <c r="B1011" s="38"/>
      <c r="C1011" s="38"/>
      <c r="D1011" s="39"/>
      <c r="E1011" s="40"/>
      <c r="F1011" s="39"/>
      <c r="G1011" s="39"/>
      <c r="H1011" s="39"/>
      <c r="I1011" s="39"/>
      <c r="J1011" s="39"/>
      <c r="K1011" s="39"/>
      <c r="L1011" s="39"/>
      <c r="M1011" s="41"/>
      <c r="N1011" s="42"/>
      <c r="O1011" s="42"/>
      <c r="P1011" s="42"/>
      <c r="Q1011" s="42"/>
      <c r="R1011" s="42"/>
      <c r="S1011" s="42"/>
    </row>
    <row r="1012" spans="1:19" ht="32.25" customHeight="1" thickBot="1" x14ac:dyDescent="0.25">
      <c r="A1012" s="53" t="s">
        <v>535</v>
      </c>
      <c r="B1012" s="225" t="str">
        <f>PLANILHA!C177</f>
        <v>Quadro mural de azulejo extra 15 x 15 cm e moldura de madeira de lei de 7.0 x 2.5 cm nas dimensões de 2.09 x 1.04 m</v>
      </c>
      <c r="C1012" s="226"/>
      <c r="D1012" s="226"/>
      <c r="E1012" s="226"/>
      <c r="F1012" s="226"/>
      <c r="G1012" s="226"/>
      <c r="H1012" s="226"/>
      <c r="I1012" s="226"/>
      <c r="J1012" s="226"/>
      <c r="K1012" s="226"/>
      <c r="L1012" s="226"/>
      <c r="M1012" s="226"/>
      <c r="N1012" s="226"/>
      <c r="O1012" s="227"/>
      <c r="P1012" s="228" t="s">
        <v>51</v>
      </c>
      <c r="Q1012" s="229"/>
      <c r="R1012" s="35">
        <f>I1016-M1016</f>
        <v>1</v>
      </c>
      <c r="S1012" s="36"/>
    </row>
    <row r="1013" spans="1:19" ht="13.5" x14ac:dyDescent="0.2">
      <c r="A1013" s="230"/>
      <c r="B1013" s="231"/>
      <c r="C1013" s="232"/>
      <c r="D1013" s="10" t="s">
        <v>136</v>
      </c>
      <c r="E1013" s="10" t="s">
        <v>137</v>
      </c>
      <c r="F1013" s="10" t="s">
        <v>138</v>
      </c>
      <c r="G1013" s="10" t="s">
        <v>139</v>
      </c>
      <c r="H1013" s="11" t="s">
        <v>140</v>
      </c>
      <c r="I1013" s="236" t="s">
        <v>141</v>
      </c>
      <c r="J1013" s="238" t="s">
        <v>142</v>
      </c>
      <c r="K1013" s="239"/>
      <c r="L1013" s="240"/>
      <c r="M1013" s="236" t="s">
        <v>141</v>
      </c>
      <c r="N1013" s="241" t="s">
        <v>149</v>
      </c>
      <c r="O1013" s="242"/>
      <c r="P1013" s="242"/>
      <c r="Q1013" s="242"/>
      <c r="R1013" s="242"/>
      <c r="S1013" s="243"/>
    </row>
    <row r="1014" spans="1:19" ht="13.5" x14ac:dyDescent="0.2">
      <c r="A1014" s="233"/>
      <c r="B1014" s="234"/>
      <c r="C1014" s="235"/>
      <c r="D1014" s="12" t="s">
        <v>147</v>
      </c>
      <c r="E1014" s="12" t="s">
        <v>144</v>
      </c>
      <c r="F1014" s="12" t="s">
        <v>145</v>
      </c>
      <c r="G1014" s="12" t="s">
        <v>146</v>
      </c>
      <c r="H1014" s="13"/>
      <c r="I1014" s="237"/>
      <c r="J1014" s="13" t="s">
        <v>147</v>
      </c>
      <c r="K1014" s="13" t="s">
        <v>148</v>
      </c>
      <c r="L1014" s="13" t="s">
        <v>140</v>
      </c>
      <c r="M1014" s="237"/>
      <c r="N1014" s="244"/>
      <c r="O1014" s="245"/>
      <c r="P1014" s="245"/>
      <c r="Q1014" s="245"/>
      <c r="R1014" s="245"/>
      <c r="S1014" s="246"/>
    </row>
    <row r="1015" spans="1:19" ht="18" customHeight="1" x14ac:dyDescent="0.25">
      <c r="A1015" s="19"/>
      <c r="B1015" s="250" t="s">
        <v>179</v>
      </c>
      <c r="C1015" s="251"/>
      <c r="D1015" s="20"/>
      <c r="E1015" s="20"/>
      <c r="F1015" s="20"/>
      <c r="G1015" s="20"/>
      <c r="H1015" s="22">
        <v>1</v>
      </c>
      <c r="I1015" s="22">
        <f>H1015</f>
        <v>1</v>
      </c>
      <c r="J1015" s="22"/>
      <c r="K1015" s="22"/>
      <c r="L1015" s="22"/>
      <c r="M1015" s="23"/>
      <c r="N1015" s="244"/>
      <c r="O1015" s="245"/>
      <c r="P1015" s="245"/>
      <c r="Q1015" s="245"/>
      <c r="R1015" s="245"/>
      <c r="S1015" s="246"/>
    </row>
    <row r="1016" spans="1:19" ht="14.25" thickBot="1" x14ac:dyDescent="0.3">
      <c r="A1016" s="24"/>
      <c r="B1016" s="25"/>
      <c r="C1016" s="25"/>
      <c r="D1016" s="26"/>
      <c r="E1016" s="27"/>
      <c r="F1016" s="26"/>
      <c r="G1016" s="26"/>
      <c r="H1016" s="26"/>
      <c r="I1016" s="28">
        <f>SUM(I1015:I1015)</f>
        <v>1</v>
      </c>
      <c r="J1016" s="29"/>
      <c r="K1016" s="29"/>
      <c r="L1016" s="28"/>
      <c r="M1016" s="31">
        <v>0</v>
      </c>
      <c r="N1016" s="247"/>
      <c r="O1016" s="248"/>
      <c r="P1016" s="248"/>
      <c r="Q1016" s="248"/>
      <c r="R1016" s="248"/>
      <c r="S1016" s="249"/>
    </row>
    <row r="1017" spans="1:19" ht="14.25" thickBot="1" x14ac:dyDescent="0.3">
      <c r="B1017" s="38"/>
      <c r="C1017" s="38"/>
      <c r="D1017" s="39"/>
      <c r="E1017" s="40"/>
      <c r="F1017" s="39"/>
      <c r="G1017" s="39"/>
      <c r="H1017" s="39"/>
      <c r="I1017" s="39"/>
      <c r="J1017" s="39"/>
      <c r="K1017" s="39"/>
      <c r="L1017" s="39"/>
      <c r="M1017" s="41"/>
      <c r="N1017" s="42"/>
      <c r="O1017" s="42"/>
      <c r="P1017" s="42"/>
      <c r="Q1017" s="42"/>
      <c r="R1017" s="42"/>
      <c r="S1017" s="42"/>
    </row>
    <row r="1018" spans="1:19" ht="32.25" customHeight="1" thickBot="1" x14ac:dyDescent="0.25">
      <c r="A1018" s="53" t="s">
        <v>536</v>
      </c>
      <c r="B1018" s="225" t="str">
        <f>PLANILHA!C178</f>
        <v>Quadro branco para pincel em laminado melamínico brilhante, dim. 3.00 x 1.50 m, inclusive requadro de alumínio anodizado natural largura de 3cm</v>
      </c>
      <c r="C1018" s="226"/>
      <c r="D1018" s="226"/>
      <c r="E1018" s="226"/>
      <c r="F1018" s="226"/>
      <c r="G1018" s="226"/>
      <c r="H1018" s="226"/>
      <c r="I1018" s="226"/>
      <c r="J1018" s="226"/>
      <c r="K1018" s="226"/>
      <c r="L1018" s="226"/>
      <c r="M1018" s="226"/>
      <c r="N1018" s="226"/>
      <c r="O1018" s="227"/>
      <c r="P1018" s="228" t="s">
        <v>51</v>
      </c>
      <c r="Q1018" s="229"/>
      <c r="R1018" s="35">
        <f>I1023-M1023</f>
        <v>4</v>
      </c>
      <c r="S1018" s="36"/>
    </row>
    <row r="1019" spans="1:19" ht="13.5" x14ac:dyDescent="0.2">
      <c r="A1019" s="230"/>
      <c r="B1019" s="231"/>
      <c r="C1019" s="232"/>
      <c r="D1019" s="10" t="s">
        <v>136</v>
      </c>
      <c r="E1019" s="10" t="s">
        <v>137</v>
      </c>
      <c r="F1019" s="10" t="s">
        <v>138</v>
      </c>
      <c r="G1019" s="10" t="s">
        <v>139</v>
      </c>
      <c r="H1019" s="11" t="s">
        <v>140</v>
      </c>
      <c r="I1019" s="236" t="s">
        <v>141</v>
      </c>
      <c r="J1019" s="238" t="s">
        <v>142</v>
      </c>
      <c r="K1019" s="239"/>
      <c r="L1019" s="240"/>
      <c r="M1019" s="236" t="s">
        <v>141</v>
      </c>
      <c r="N1019" s="241" t="s">
        <v>149</v>
      </c>
      <c r="O1019" s="242"/>
      <c r="P1019" s="242"/>
      <c r="Q1019" s="242"/>
      <c r="R1019" s="242"/>
      <c r="S1019" s="243"/>
    </row>
    <row r="1020" spans="1:19" ht="13.5" x14ac:dyDescent="0.2">
      <c r="A1020" s="233"/>
      <c r="B1020" s="234"/>
      <c r="C1020" s="235"/>
      <c r="D1020" s="12" t="s">
        <v>147</v>
      </c>
      <c r="E1020" s="12" t="s">
        <v>144</v>
      </c>
      <c r="F1020" s="12" t="s">
        <v>145</v>
      </c>
      <c r="G1020" s="12" t="s">
        <v>146</v>
      </c>
      <c r="H1020" s="13"/>
      <c r="I1020" s="237"/>
      <c r="J1020" s="13" t="s">
        <v>147</v>
      </c>
      <c r="K1020" s="13" t="s">
        <v>148</v>
      </c>
      <c r="L1020" s="13" t="s">
        <v>140</v>
      </c>
      <c r="M1020" s="237"/>
      <c r="N1020" s="244"/>
      <c r="O1020" s="245"/>
      <c r="P1020" s="245"/>
      <c r="Q1020" s="245"/>
      <c r="R1020" s="245"/>
      <c r="S1020" s="246"/>
    </row>
    <row r="1021" spans="1:19" ht="18" customHeight="1" x14ac:dyDescent="0.25">
      <c r="A1021" s="19"/>
      <c r="B1021" s="250" t="s">
        <v>437</v>
      </c>
      <c r="C1021" s="251"/>
      <c r="D1021" s="20"/>
      <c r="E1021" s="20"/>
      <c r="F1021" s="20"/>
      <c r="G1021" s="20"/>
      <c r="H1021" s="22">
        <v>3</v>
      </c>
      <c r="I1021" s="22">
        <f>H1021</f>
        <v>3</v>
      </c>
      <c r="J1021" s="22"/>
      <c r="K1021" s="22"/>
      <c r="L1021" s="22"/>
      <c r="M1021" s="23"/>
      <c r="N1021" s="244"/>
      <c r="O1021" s="245"/>
      <c r="P1021" s="245"/>
      <c r="Q1021" s="245"/>
      <c r="R1021" s="245"/>
      <c r="S1021" s="246"/>
    </row>
    <row r="1022" spans="1:19" ht="18" customHeight="1" x14ac:dyDescent="0.25">
      <c r="A1022" s="19"/>
      <c r="B1022" s="250" t="s">
        <v>438</v>
      </c>
      <c r="C1022" s="251"/>
      <c r="D1022" s="20"/>
      <c r="E1022" s="20"/>
      <c r="F1022" s="20"/>
      <c r="G1022" s="20"/>
      <c r="H1022" s="22">
        <v>1</v>
      </c>
      <c r="I1022" s="22">
        <f>H1022</f>
        <v>1</v>
      </c>
      <c r="J1022" s="22"/>
      <c r="K1022" s="22"/>
      <c r="L1022" s="22"/>
      <c r="M1022" s="23"/>
      <c r="N1022" s="244"/>
      <c r="O1022" s="245"/>
      <c r="P1022" s="245"/>
      <c r="Q1022" s="245"/>
      <c r="R1022" s="245"/>
      <c r="S1022" s="246"/>
    </row>
    <row r="1023" spans="1:19" ht="14.25" thickBot="1" x14ac:dyDescent="0.3">
      <c r="A1023" s="24"/>
      <c r="B1023" s="25"/>
      <c r="C1023" s="25"/>
      <c r="D1023" s="26"/>
      <c r="E1023" s="27"/>
      <c r="F1023" s="26"/>
      <c r="G1023" s="26"/>
      <c r="H1023" s="26"/>
      <c r="I1023" s="28">
        <f>SUM(I1021:I1022)</f>
        <v>4</v>
      </c>
      <c r="J1023" s="29"/>
      <c r="K1023" s="29"/>
      <c r="L1023" s="28"/>
      <c r="M1023" s="31">
        <v>0</v>
      </c>
      <c r="N1023" s="247"/>
      <c r="O1023" s="248"/>
      <c r="P1023" s="248"/>
      <c r="Q1023" s="248"/>
      <c r="R1023" s="248"/>
      <c r="S1023" s="249"/>
    </row>
    <row r="1024" spans="1:19" ht="13.5" x14ac:dyDescent="0.25">
      <c r="B1024" s="38"/>
      <c r="C1024" s="38"/>
      <c r="D1024" s="73"/>
      <c r="E1024" s="40"/>
      <c r="F1024" s="73"/>
      <c r="G1024" s="73"/>
      <c r="H1024" s="73"/>
      <c r="I1024" s="73"/>
      <c r="J1024" s="73"/>
      <c r="K1024" s="73"/>
      <c r="L1024" s="73"/>
      <c r="M1024" s="41"/>
      <c r="N1024" s="42"/>
      <c r="O1024" s="42"/>
      <c r="P1024" s="42"/>
      <c r="Q1024" s="42"/>
      <c r="R1024" s="42"/>
      <c r="S1024" s="42"/>
    </row>
    <row r="1025" spans="1:19" ht="13.5" x14ac:dyDescent="0.25">
      <c r="B1025" s="38"/>
      <c r="C1025" s="38"/>
      <c r="D1025" s="39"/>
      <c r="E1025" s="40"/>
      <c r="F1025" s="39"/>
      <c r="G1025" s="39"/>
      <c r="H1025" s="39"/>
      <c r="I1025" s="39"/>
      <c r="J1025" s="39"/>
      <c r="K1025" s="39"/>
      <c r="L1025" s="39"/>
      <c r="M1025" s="41"/>
      <c r="N1025" s="42"/>
      <c r="O1025" s="42"/>
      <c r="P1025" s="42"/>
      <c r="Q1025" s="42"/>
      <c r="R1025" s="42"/>
      <c r="S1025" s="42"/>
    </row>
    <row r="1026" spans="1:19" ht="13.5" customHeight="1" thickBot="1" x14ac:dyDescent="0.25">
      <c r="A1026" s="80" t="s">
        <v>541</v>
      </c>
      <c r="B1026" s="304" t="s">
        <v>193</v>
      </c>
      <c r="C1026" s="305"/>
      <c r="D1026" s="305"/>
      <c r="E1026" s="305"/>
      <c r="F1026" s="305"/>
      <c r="G1026" s="305"/>
      <c r="H1026" s="305"/>
      <c r="I1026" s="305"/>
      <c r="J1026" s="305"/>
      <c r="K1026" s="305"/>
      <c r="L1026" s="305"/>
      <c r="M1026" s="305"/>
      <c r="N1026" s="305"/>
      <c r="O1026" s="305"/>
      <c r="P1026" s="305"/>
      <c r="Q1026" s="305"/>
      <c r="R1026" s="305"/>
      <c r="S1026" s="306"/>
    </row>
    <row r="1027" spans="1:19" ht="14.25" thickBot="1" x14ac:dyDescent="0.25">
      <c r="A1027" s="53" t="s">
        <v>537</v>
      </c>
      <c r="B1027" s="225" t="str">
        <f>PLANILHA!C181</f>
        <v>Limpeza geral da obra</v>
      </c>
      <c r="C1027" s="226"/>
      <c r="D1027" s="226"/>
      <c r="E1027" s="226"/>
      <c r="F1027" s="226"/>
      <c r="G1027" s="226"/>
      <c r="H1027" s="226"/>
      <c r="I1027" s="226"/>
      <c r="J1027" s="226"/>
      <c r="K1027" s="226"/>
      <c r="L1027" s="226"/>
      <c r="M1027" s="226"/>
      <c r="N1027" s="226"/>
      <c r="O1027" s="227"/>
      <c r="P1027" s="228" t="s">
        <v>51</v>
      </c>
      <c r="Q1027" s="229"/>
      <c r="R1027" s="35">
        <f>I1031</f>
        <v>329.57</v>
      </c>
      <c r="S1027" s="36"/>
    </row>
    <row r="1028" spans="1:19" ht="13.5" x14ac:dyDescent="0.2">
      <c r="A1028" s="230"/>
      <c r="B1028" s="231"/>
      <c r="C1028" s="232"/>
      <c r="D1028" s="10" t="s">
        <v>136</v>
      </c>
      <c r="E1028" s="10" t="s">
        <v>137</v>
      </c>
      <c r="F1028" s="10" t="s">
        <v>138</v>
      </c>
      <c r="G1028" s="10" t="s">
        <v>139</v>
      </c>
      <c r="H1028" s="11" t="s">
        <v>140</v>
      </c>
      <c r="I1028" s="236" t="s">
        <v>141</v>
      </c>
      <c r="J1028" s="238" t="s">
        <v>142</v>
      </c>
      <c r="K1028" s="239"/>
      <c r="L1028" s="240"/>
      <c r="M1028" s="236" t="s">
        <v>141</v>
      </c>
      <c r="N1028" s="241" t="s">
        <v>149</v>
      </c>
      <c r="O1028" s="242"/>
      <c r="P1028" s="242"/>
      <c r="Q1028" s="242"/>
      <c r="R1028" s="242"/>
      <c r="S1028" s="243"/>
    </row>
    <row r="1029" spans="1:19" ht="13.5" x14ac:dyDescent="0.2">
      <c r="A1029" s="233"/>
      <c r="B1029" s="234"/>
      <c r="C1029" s="235"/>
      <c r="D1029" s="12" t="s">
        <v>182</v>
      </c>
      <c r="E1029" s="12"/>
      <c r="F1029" s="12"/>
      <c r="G1029" s="12"/>
      <c r="H1029" s="13"/>
      <c r="I1029" s="237"/>
      <c r="J1029" s="13" t="s">
        <v>147</v>
      </c>
      <c r="K1029" s="13" t="s">
        <v>148</v>
      </c>
      <c r="L1029" s="13" t="s">
        <v>140</v>
      </c>
      <c r="M1029" s="237"/>
      <c r="N1029" s="244"/>
      <c r="O1029" s="245"/>
      <c r="P1029" s="245"/>
      <c r="Q1029" s="245"/>
      <c r="R1029" s="245"/>
      <c r="S1029" s="246"/>
    </row>
    <row r="1030" spans="1:19" ht="28.5" customHeight="1" x14ac:dyDescent="0.25">
      <c r="A1030" s="19"/>
      <c r="B1030" s="264" t="s">
        <v>240</v>
      </c>
      <c r="C1030" s="265"/>
      <c r="D1030" s="20">
        <v>329.57</v>
      </c>
      <c r="E1030" s="21"/>
      <c r="F1030" s="20"/>
      <c r="G1030" s="20"/>
      <c r="H1030" s="22"/>
      <c r="I1030" s="22">
        <f>D1030</f>
        <v>329.57</v>
      </c>
      <c r="J1030" s="22"/>
      <c r="K1030" s="22"/>
      <c r="L1030" s="22"/>
      <c r="M1030" s="23"/>
      <c r="N1030" s="244"/>
      <c r="O1030" s="245"/>
      <c r="P1030" s="245"/>
      <c r="Q1030" s="245"/>
      <c r="R1030" s="245"/>
      <c r="S1030" s="246"/>
    </row>
    <row r="1031" spans="1:19" ht="14.25" thickBot="1" x14ac:dyDescent="0.3">
      <c r="A1031" s="24"/>
      <c r="B1031" s="25"/>
      <c r="C1031" s="25"/>
      <c r="D1031" s="26"/>
      <c r="E1031" s="27"/>
      <c r="F1031" s="26"/>
      <c r="G1031" s="26"/>
      <c r="H1031" s="26"/>
      <c r="I1031" s="28">
        <f>SUM(I1030)</f>
        <v>329.57</v>
      </c>
      <c r="J1031" s="29"/>
      <c r="K1031" s="29"/>
      <c r="L1031" s="28"/>
      <c r="M1031" s="31">
        <v>0</v>
      </c>
      <c r="N1031" s="247"/>
      <c r="O1031" s="248"/>
      <c r="P1031" s="248"/>
      <c r="Q1031" s="248"/>
      <c r="R1031" s="248"/>
      <c r="S1031" s="249"/>
    </row>
    <row r="1032" spans="1:19" x14ac:dyDescent="0.2">
      <c r="F1032" s="33"/>
    </row>
    <row r="1033" spans="1:19" x14ac:dyDescent="0.2">
      <c r="F1033" s="33"/>
    </row>
    <row r="1034" spans="1:19" x14ac:dyDescent="0.2">
      <c r="F1034" s="33"/>
    </row>
    <row r="1035" spans="1:19" x14ac:dyDescent="0.2">
      <c r="F1035" s="33"/>
    </row>
    <row r="1036" spans="1:19" x14ac:dyDescent="0.2">
      <c r="F1036" s="33"/>
      <c r="G1036" s="307" t="s">
        <v>155</v>
      </c>
      <c r="H1036" s="307"/>
      <c r="I1036" s="307"/>
      <c r="J1036" s="307"/>
      <c r="K1036" s="307"/>
      <c r="L1036" s="307"/>
      <c r="M1036" s="307"/>
    </row>
    <row r="1037" spans="1:19" ht="15.75" x14ac:dyDescent="0.2">
      <c r="F1037" s="33"/>
      <c r="G1037" s="303" t="s">
        <v>156</v>
      </c>
      <c r="H1037" s="303"/>
      <c r="I1037" s="303"/>
      <c r="J1037" s="303"/>
      <c r="K1037" s="303"/>
      <c r="L1037" s="303"/>
      <c r="M1037" s="303"/>
    </row>
    <row r="1038" spans="1:19" ht="15.75" x14ac:dyDescent="0.2">
      <c r="F1038" s="33"/>
      <c r="G1038" s="303" t="s">
        <v>157</v>
      </c>
      <c r="H1038" s="303"/>
      <c r="I1038" s="303"/>
      <c r="J1038" s="303"/>
      <c r="K1038" s="303"/>
      <c r="L1038" s="303"/>
      <c r="M1038" s="303"/>
    </row>
    <row r="1039" spans="1:19" ht="15.75" x14ac:dyDescent="0.2">
      <c r="F1039" s="33"/>
      <c r="G1039" s="303" t="s">
        <v>158</v>
      </c>
      <c r="H1039" s="303"/>
      <c r="I1039" s="303"/>
      <c r="J1039" s="303"/>
      <c r="K1039" s="303"/>
      <c r="L1039" s="303"/>
      <c r="M1039" s="303"/>
    </row>
  </sheetData>
  <mergeCells count="1108">
    <mergeCell ref="B986:C986"/>
    <mergeCell ref="B987:C987"/>
    <mergeCell ref="B988:C988"/>
    <mergeCell ref="B989:C989"/>
    <mergeCell ref="B470:C470"/>
    <mergeCell ref="B481:C481"/>
    <mergeCell ref="B427:C427"/>
    <mergeCell ref="B442:C442"/>
    <mergeCell ref="B237:O237"/>
    <mergeCell ref="P237:Q237"/>
    <mergeCell ref="A238:C239"/>
    <mergeCell ref="I238:I239"/>
    <mergeCell ref="J238:L238"/>
    <mergeCell ref="M238:M239"/>
    <mergeCell ref="N238:S241"/>
    <mergeCell ref="B240:C240"/>
    <mergeCell ref="B960:O960"/>
    <mergeCell ref="P960:Q960"/>
    <mergeCell ref="A961:C962"/>
    <mergeCell ref="I961:I962"/>
    <mergeCell ref="J961:L961"/>
    <mergeCell ref="M961:M962"/>
    <mergeCell ref="N961:S965"/>
    <mergeCell ref="B963:C963"/>
    <mergeCell ref="B964:C964"/>
    <mergeCell ref="B300:C300"/>
    <mergeCell ref="B917:C917"/>
    <mergeCell ref="B779:C779"/>
    <mergeCell ref="B780:C780"/>
    <mergeCell ref="B971:C971"/>
    <mergeCell ref="P975:Q975"/>
    <mergeCell ref="B975:O975"/>
    <mergeCell ref="P1018:Q1018"/>
    <mergeCell ref="A1019:C1020"/>
    <mergeCell ref="I1019:I1020"/>
    <mergeCell ref="J1019:L1019"/>
    <mergeCell ref="M1019:M1020"/>
    <mergeCell ref="N1019:S1023"/>
    <mergeCell ref="B1021:C1021"/>
    <mergeCell ref="B1022:C1022"/>
    <mergeCell ref="B1012:O1012"/>
    <mergeCell ref="P1012:Q1012"/>
    <mergeCell ref="A1013:C1014"/>
    <mergeCell ref="I1013:I1014"/>
    <mergeCell ref="J1013:L1013"/>
    <mergeCell ref="M1013:M1014"/>
    <mergeCell ref="N1013:S1016"/>
    <mergeCell ref="B1015:C1015"/>
    <mergeCell ref="B982:O982"/>
    <mergeCell ref="P982:Q982"/>
    <mergeCell ref="A983:C984"/>
    <mergeCell ref="I983:I984"/>
    <mergeCell ref="J983:L983"/>
    <mergeCell ref="M983:M984"/>
    <mergeCell ref="N983:S990"/>
    <mergeCell ref="B1006:O1006"/>
    <mergeCell ref="P1006:Q1006"/>
    <mergeCell ref="A1007:C1008"/>
    <mergeCell ref="I1007:I1008"/>
    <mergeCell ref="J1007:L1007"/>
    <mergeCell ref="M1007:M1008"/>
    <mergeCell ref="N1007:S1010"/>
    <mergeCell ref="B1009:C1009"/>
    <mergeCell ref="B985:C985"/>
    <mergeCell ref="B974:S974"/>
    <mergeCell ref="A799:C800"/>
    <mergeCell ref="I799:I800"/>
    <mergeCell ref="J799:L799"/>
    <mergeCell ref="M799:M800"/>
    <mergeCell ref="N799:S802"/>
    <mergeCell ref="B801:C801"/>
    <mergeCell ref="B804:O804"/>
    <mergeCell ref="P804:Q804"/>
    <mergeCell ref="A805:C806"/>
    <mergeCell ref="I805:I806"/>
    <mergeCell ref="J805:L805"/>
    <mergeCell ref="M805:M806"/>
    <mergeCell ref="N805:S808"/>
    <mergeCell ref="B807:C807"/>
    <mergeCell ref="B792:O792"/>
    <mergeCell ref="P792:Q792"/>
    <mergeCell ref="A793:C794"/>
    <mergeCell ref="I793:I794"/>
    <mergeCell ref="J793:L793"/>
    <mergeCell ref="M793:M794"/>
    <mergeCell ref="N793:S796"/>
    <mergeCell ref="B795:C795"/>
    <mergeCell ref="B798:O798"/>
    <mergeCell ref="P798:Q798"/>
    <mergeCell ref="B925:O925"/>
    <mergeCell ref="P925:Q925"/>
    <mergeCell ref="A926:C927"/>
    <mergeCell ref="I926:I927"/>
    <mergeCell ref="J926:L926"/>
    <mergeCell ref="M926:M927"/>
    <mergeCell ref="N926:S942"/>
    <mergeCell ref="A775:C776"/>
    <mergeCell ref="I775:I776"/>
    <mergeCell ref="J775:L775"/>
    <mergeCell ref="M775:M776"/>
    <mergeCell ref="N775:S781"/>
    <mergeCell ref="B777:C777"/>
    <mergeCell ref="B783:O783"/>
    <mergeCell ref="P783:Q783"/>
    <mergeCell ref="A784:C785"/>
    <mergeCell ref="I784:I785"/>
    <mergeCell ref="J784:L784"/>
    <mergeCell ref="M784:M785"/>
    <mergeCell ref="N784:S787"/>
    <mergeCell ref="B786:C786"/>
    <mergeCell ref="B778:C778"/>
    <mergeCell ref="B768:O768"/>
    <mergeCell ref="P768:Q768"/>
    <mergeCell ref="A769:C770"/>
    <mergeCell ref="I769:I770"/>
    <mergeCell ref="J769:L769"/>
    <mergeCell ref="M769:M770"/>
    <mergeCell ref="N769:S772"/>
    <mergeCell ref="B771:C771"/>
    <mergeCell ref="B774:O774"/>
    <mergeCell ref="P774:Q774"/>
    <mergeCell ref="A755:C756"/>
    <mergeCell ref="I755:I756"/>
    <mergeCell ref="J755:L755"/>
    <mergeCell ref="M755:M756"/>
    <mergeCell ref="N755:S758"/>
    <mergeCell ref="B757:C757"/>
    <mergeCell ref="B762:O762"/>
    <mergeCell ref="P762:Q762"/>
    <mergeCell ref="A763:C764"/>
    <mergeCell ref="I763:I764"/>
    <mergeCell ref="J763:L763"/>
    <mergeCell ref="M763:M764"/>
    <mergeCell ref="N763:S766"/>
    <mergeCell ref="B765:C765"/>
    <mergeCell ref="B748:O748"/>
    <mergeCell ref="P748:Q748"/>
    <mergeCell ref="A749:C750"/>
    <mergeCell ref="I749:I750"/>
    <mergeCell ref="J749:L749"/>
    <mergeCell ref="M749:M750"/>
    <mergeCell ref="N749:S752"/>
    <mergeCell ref="B751:C751"/>
    <mergeCell ref="B754:O754"/>
    <mergeCell ref="P754:Q754"/>
    <mergeCell ref="M743:M744"/>
    <mergeCell ref="N743:S746"/>
    <mergeCell ref="B745:C745"/>
    <mergeCell ref="B601:C601"/>
    <mergeCell ref="B602:C602"/>
    <mergeCell ref="B603:C603"/>
    <mergeCell ref="B628:C628"/>
    <mergeCell ref="B629:C629"/>
    <mergeCell ref="B636:C636"/>
    <mergeCell ref="B637:C637"/>
    <mergeCell ref="M731:M732"/>
    <mergeCell ref="N731:S734"/>
    <mergeCell ref="B733:C733"/>
    <mergeCell ref="B736:O736"/>
    <mergeCell ref="P736:Q736"/>
    <mergeCell ref="A737:C738"/>
    <mergeCell ref="I737:I738"/>
    <mergeCell ref="J737:L737"/>
    <mergeCell ref="M737:M738"/>
    <mergeCell ref="N737:S740"/>
    <mergeCell ref="B739:C739"/>
    <mergeCell ref="B721:C721"/>
    <mergeCell ref="B724:O724"/>
    <mergeCell ref="P724:Q724"/>
    <mergeCell ref="A725:C726"/>
    <mergeCell ref="I725:I726"/>
    <mergeCell ref="J725:L725"/>
    <mergeCell ref="A731:C732"/>
    <mergeCell ref="I731:I732"/>
    <mergeCell ref="J731:L731"/>
    <mergeCell ref="B730:O730"/>
    <mergeCell ref="P688:Q688"/>
    <mergeCell ref="A581:C582"/>
    <mergeCell ref="I581:I582"/>
    <mergeCell ref="J581:L581"/>
    <mergeCell ref="M581:M582"/>
    <mergeCell ref="N581:S584"/>
    <mergeCell ref="B583:C583"/>
    <mergeCell ref="B718:O718"/>
    <mergeCell ref="P718:Q718"/>
    <mergeCell ref="A713:C714"/>
    <mergeCell ref="I713:I714"/>
    <mergeCell ref="J713:L713"/>
    <mergeCell ref="M713:M714"/>
    <mergeCell ref="N713:S716"/>
    <mergeCell ref="B715:C715"/>
    <mergeCell ref="B632:O632"/>
    <mergeCell ref="P632:Q632"/>
    <mergeCell ref="A633:C634"/>
    <mergeCell ref="I633:I634"/>
    <mergeCell ref="J633:L633"/>
    <mergeCell ref="M633:M634"/>
    <mergeCell ref="N633:S638"/>
    <mergeCell ref="B635:C635"/>
    <mergeCell ref="B712:O712"/>
    <mergeCell ref="P712:Q712"/>
    <mergeCell ref="B706:O706"/>
    <mergeCell ref="P706:Q706"/>
    <mergeCell ref="A707:C708"/>
    <mergeCell ref="I707:I708"/>
    <mergeCell ref="J707:L707"/>
    <mergeCell ref="M707:M708"/>
    <mergeCell ref="N695:S698"/>
    <mergeCell ref="B697:C697"/>
    <mergeCell ref="B580:O580"/>
    <mergeCell ref="P580:Q580"/>
    <mergeCell ref="B658:O658"/>
    <mergeCell ref="P658:Q658"/>
    <mergeCell ref="A659:C660"/>
    <mergeCell ref="J701:L701"/>
    <mergeCell ref="M701:M702"/>
    <mergeCell ref="N701:S704"/>
    <mergeCell ref="B703:C703"/>
    <mergeCell ref="A677:C678"/>
    <mergeCell ref="I677:I678"/>
    <mergeCell ref="J677:L677"/>
    <mergeCell ref="M677:M678"/>
    <mergeCell ref="M625:M626"/>
    <mergeCell ref="N625:S630"/>
    <mergeCell ref="B627:C627"/>
    <mergeCell ref="A625:C626"/>
    <mergeCell ref="I625:I626"/>
    <mergeCell ref="J625:L625"/>
    <mergeCell ref="A701:C702"/>
    <mergeCell ref="I701:I702"/>
    <mergeCell ref="B700:O700"/>
    <mergeCell ref="A671:C672"/>
    <mergeCell ref="I671:I672"/>
    <mergeCell ref="J671:L671"/>
    <mergeCell ref="M671:M672"/>
    <mergeCell ref="B596:S596"/>
    <mergeCell ref="B597:O597"/>
    <mergeCell ref="B676:O676"/>
    <mergeCell ref="P676:Q676"/>
    <mergeCell ref="P694:Q694"/>
    <mergeCell ref="A695:C696"/>
    <mergeCell ref="A515:C516"/>
    <mergeCell ref="I515:I516"/>
    <mergeCell ref="J515:L515"/>
    <mergeCell ref="M515:M516"/>
    <mergeCell ref="N515:S518"/>
    <mergeCell ref="B517:C517"/>
    <mergeCell ref="B525:O525"/>
    <mergeCell ref="P525:Q525"/>
    <mergeCell ref="A526:C527"/>
    <mergeCell ref="I526:I527"/>
    <mergeCell ref="J526:L526"/>
    <mergeCell ref="M526:M527"/>
    <mergeCell ref="N526:S529"/>
    <mergeCell ref="B528:C528"/>
    <mergeCell ref="B508:O508"/>
    <mergeCell ref="P508:Q508"/>
    <mergeCell ref="A509:C510"/>
    <mergeCell ref="I509:I510"/>
    <mergeCell ref="J509:L509"/>
    <mergeCell ref="M509:M510"/>
    <mergeCell ref="N509:S512"/>
    <mergeCell ref="B511:C511"/>
    <mergeCell ref="B514:O514"/>
    <mergeCell ref="P514:Q514"/>
    <mergeCell ref="A503:C504"/>
    <mergeCell ref="I503:I504"/>
    <mergeCell ref="J503:L503"/>
    <mergeCell ref="M503:M504"/>
    <mergeCell ref="N503:S506"/>
    <mergeCell ref="B505:C505"/>
    <mergeCell ref="B496:O496"/>
    <mergeCell ref="P496:Q496"/>
    <mergeCell ref="A497:C498"/>
    <mergeCell ref="B489:S489"/>
    <mergeCell ref="B490:O490"/>
    <mergeCell ref="P490:Q490"/>
    <mergeCell ref="A491:C492"/>
    <mergeCell ref="I491:I492"/>
    <mergeCell ref="J491:L491"/>
    <mergeCell ref="M491:M492"/>
    <mergeCell ref="N491:S494"/>
    <mergeCell ref="B493:C493"/>
    <mergeCell ref="I497:I498"/>
    <mergeCell ref="J497:L497"/>
    <mergeCell ref="M497:M498"/>
    <mergeCell ref="N497:S500"/>
    <mergeCell ref="B499:C499"/>
    <mergeCell ref="B303:O303"/>
    <mergeCell ref="P303:Q303"/>
    <mergeCell ref="B1000:O1000"/>
    <mergeCell ref="P1000:Q1000"/>
    <mergeCell ref="A1001:C1002"/>
    <mergeCell ref="I1001:I1002"/>
    <mergeCell ref="J1001:L1001"/>
    <mergeCell ref="M1001:M1002"/>
    <mergeCell ref="N1001:S1004"/>
    <mergeCell ref="B1003:C1003"/>
    <mergeCell ref="B981:S981"/>
    <mergeCell ref="B994:O994"/>
    <mergeCell ref="P994:Q994"/>
    <mergeCell ref="A995:C996"/>
    <mergeCell ref="I995:I996"/>
    <mergeCell ref="J995:L995"/>
    <mergeCell ref="M995:M996"/>
    <mergeCell ref="N995:S998"/>
    <mergeCell ref="B997:C997"/>
    <mergeCell ref="A719:C720"/>
    <mergeCell ref="I719:I720"/>
    <mergeCell ref="J719:L719"/>
    <mergeCell ref="M719:M720"/>
    <mergeCell ref="N719:S722"/>
    <mergeCell ref="A304:C305"/>
    <mergeCell ref="I304:I305"/>
    <mergeCell ref="J304:L304"/>
    <mergeCell ref="M304:M305"/>
    <mergeCell ref="N304:S307"/>
    <mergeCell ref="B306:C306"/>
    <mergeCell ref="B502:O502"/>
    <mergeCell ref="P502:Q502"/>
    <mergeCell ref="B928:C928"/>
    <mergeCell ref="B912:O912"/>
    <mergeCell ref="P912:Q912"/>
    <mergeCell ref="A913:C914"/>
    <mergeCell ref="I913:I914"/>
    <mergeCell ref="J913:L913"/>
    <mergeCell ref="M913:M914"/>
    <mergeCell ref="N913:S920"/>
    <mergeCell ref="B915:C915"/>
    <mergeCell ref="B860:S860"/>
    <mergeCell ref="B861:O861"/>
    <mergeCell ref="B742:O742"/>
    <mergeCell ref="P742:Q742"/>
    <mergeCell ref="A743:C744"/>
    <mergeCell ref="I743:I744"/>
    <mergeCell ref="J743:L743"/>
    <mergeCell ref="B817:O817"/>
    <mergeCell ref="P817:Q817"/>
    <mergeCell ref="A818:C819"/>
    <mergeCell ref="I818:I819"/>
    <mergeCell ref="J818:L818"/>
    <mergeCell ref="M818:M819"/>
    <mergeCell ref="B826:O826"/>
    <mergeCell ref="P826:Q826"/>
    <mergeCell ref="A827:C828"/>
    <mergeCell ref="I827:I828"/>
    <mergeCell ref="J827:L827"/>
    <mergeCell ref="M827:M828"/>
    <mergeCell ref="N827:S830"/>
    <mergeCell ref="B829:C829"/>
    <mergeCell ref="B825:S825"/>
    <mergeCell ref="P861:Q861"/>
    <mergeCell ref="N677:S680"/>
    <mergeCell ref="B679:C679"/>
    <mergeCell ref="B682:O682"/>
    <mergeCell ref="P682:Q682"/>
    <mergeCell ref="M725:M726"/>
    <mergeCell ref="N725:S728"/>
    <mergeCell ref="B727:C727"/>
    <mergeCell ref="A154:C155"/>
    <mergeCell ref="I154:I155"/>
    <mergeCell ref="J154:L154"/>
    <mergeCell ref="M154:M155"/>
    <mergeCell ref="N154:S157"/>
    <mergeCell ref="B156:C156"/>
    <mergeCell ref="B135:O135"/>
    <mergeCell ref="P135:Q135"/>
    <mergeCell ref="A136:C137"/>
    <mergeCell ref="I136:I137"/>
    <mergeCell ref="J136:L136"/>
    <mergeCell ref="M136:M137"/>
    <mergeCell ref="N136:S140"/>
    <mergeCell ref="B138:C138"/>
    <mergeCell ref="B139:C139"/>
    <mergeCell ref="N707:S710"/>
    <mergeCell ref="B709:C709"/>
    <mergeCell ref="B624:O624"/>
    <mergeCell ref="P624:Q624"/>
    <mergeCell ref="P700:Q700"/>
    <mergeCell ref="N671:S674"/>
    <mergeCell ref="B673:C673"/>
    <mergeCell ref="M297:M298"/>
    <mergeCell ref="N297:S301"/>
    <mergeCell ref="B299:C299"/>
    <mergeCell ref="N147:S150"/>
    <mergeCell ref="B149:C149"/>
    <mergeCell ref="B153:O153"/>
    <mergeCell ref="P153:Q153"/>
    <mergeCell ref="B146:O146"/>
    <mergeCell ref="P146:Q146"/>
    <mergeCell ref="B129:O129"/>
    <mergeCell ref="P129:Q129"/>
    <mergeCell ref="A130:C131"/>
    <mergeCell ref="I130:I131"/>
    <mergeCell ref="J130:L130"/>
    <mergeCell ref="M130:M131"/>
    <mergeCell ref="N130:S133"/>
    <mergeCell ref="B132:C132"/>
    <mergeCell ref="B126:C126"/>
    <mergeCell ref="N124:S127"/>
    <mergeCell ref="M124:M125"/>
    <mergeCell ref="J124:L124"/>
    <mergeCell ref="I124:I125"/>
    <mergeCell ref="A862:C863"/>
    <mergeCell ref="I862:I863"/>
    <mergeCell ref="J862:L862"/>
    <mergeCell ref="M862:M863"/>
    <mergeCell ref="N862:S865"/>
    <mergeCell ref="B864:C864"/>
    <mergeCell ref="B832:O832"/>
    <mergeCell ref="P832:Q832"/>
    <mergeCell ref="A833:C834"/>
    <mergeCell ref="I833:I834"/>
    <mergeCell ref="J833:L833"/>
    <mergeCell ref="M833:M834"/>
    <mergeCell ref="N833:S839"/>
    <mergeCell ref="B835:C835"/>
    <mergeCell ref="B115:O115"/>
    <mergeCell ref="P115:Q115"/>
    <mergeCell ref="A116:C117"/>
    <mergeCell ref="I116:I117"/>
    <mergeCell ref="J116:L116"/>
    <mergeCell ref="M116:M117"/>
    <mergeCell ref="N116:S121"/>
    <mergeCell ref="B120:C120"/>
    <mergeCell ref="A855:C856"/>
    <mergeCell ref="I855:I856"/>
    <mergeCell ref="J855:L855"/>
    <mergeCell ref="M855:M856"/>
    <mergeCell ref="N855:S858"/>
    <mergeCell ref="B857:C857"/>
    <mergeCell ref="B841:O841"/>
    <mergeCell ref="P841:Q841"/>
    <mergeCell ref="A124:C125"/>
    <mergeCell ref="A849:C850"/>
    <mergeCell ref="J849:L849"/>
    <mergeCell ref="M849:M850"/>
    <mergeCell ref="B820:C820"/>
    <mergeCell ref="B811:O811"/>
    <mergeCell ref="P811:Q811"/>
    <mergeCell ref="A812:C813"/>
    <mergeCell ref="I812:I813"/>
    <mergeCell ref="J812:L812"/>
    <mergeCell ref="B109:O109"/>
    <mergeCell ref="P109:Q109"/>
    <mergeCell ref="A110:C111"/>
    <mergeCell ref="I110:I111"/>
    <mergeCell ref="J110:L110"/>
    <mergeCell ref="M110:M111"/>
    <mergeCell ref="N110:S113"/>
    <mergeCell ref="B112:C112"/>
    <mergeCell ref="N849:S852"/>
    <mergeCell ref="B851:C851"/>
    <mergeCell ref="B667:C667"/>
    <mergeCell ref="B810:S810"/>
    <mergeCell ref="J683:L683"/>
    <mergeCell ref="M683:M684"/>
    <mergeCell ref="N683:S686"/>
    <mergeCell ref="B685:C685"/>
    <mergeCell ref="B688:O688"/>
    <mergeCell ref="P123:Q123"/>
    <mergeCell ref="B123:O123"/>
    <mergeCell ref="A147:C148"/>
    <mergeCell ref="I147:I148"/>
    <mergeCell ref="J147:L147"/>
    <mergeCell ref="B655:C655"/>
    <mergeCell ref="M147:M148"/>
    <mergeCell ref="B104:O104"/>
    <mergeCell ref="P104:Q104"/>
    <mergeCell ref="A105:C106"/>
    <mergeCell ref="I105:I106"/>
    <mergeCell ref="J105:L105"/>
    <mergeCell ref="M105:M106"/>
    <mergeCell ref="N105:S108"/>
    <mergeCell ref="B107:C107"/>
    <mergeCell ref="I842:I843"/>
    <mergeCell ref="J842:L842"/>
    <mergeCell ref="M842:M843"/>
    <mergeCell ref="N842:S846"/>
    <mergeCell ref="B844:C844"/>
    <mergeCell ref="B643:C643"/>
    <mergeCell ref="B646:O646"/>
    <mergeCell ref="P646:Q646"/>
    <mergeCell ref="A647:C648"/>
    <mergeCell ref="I647:I648"/>
    <mergeCell ref="J647:L647"/>
    <mergeCell ref="M647:M648"/>
    <mergeCell ref="N647:S650"/>
    <mergeCell ref="A665:C666"/>
    <mergeCell ref="I665:I666"/>
    <mergeCell ref="P730:Q730"/>
    <mergeCell ref="M812:M813"/>
    <mergeCell ref="N812:S815"/>
    <mergeCell ref="B814:C814"/>
    <mergeCell ref="N818:S821"/>
    <mergeCell ref="A842:C843"/>
    <mergeCell ref="J665:L665"/>
    <mergeCell ref="M665:M666"/>
    <mergeCell ref="N665:S668"/>
    <mergeCell ref="B98:O98"/>
    <mergeCell ref="P98:Q98"/>
    <mergeCell ref="A99:C100"/>
    <mergeCell ref="I99:I100"/>
    <mergeCell ref="J99:L99"/>
    <mergeCell ref="M99:M100"/>
    <mergeCell ref="N99:S102"/>
    <mergeCell ref="B101:C101"/>
    <mergeCell ref="B92:O92"/>
    <mergeCell ref="P92:Q92"/>
    <mergeCell ref="A93:C94"/>
    <mergeCell ref="I93:I94"/>
    <mergeCell ref="J93:L93"/>
    <mergeCell ref="M93:M94"/>
    <mergeCell ref="N93:S96"/>
    <mergeCell ref="B95:C95"/>
    <mergeCell ref="G1036:M1036"/>
    <mergeCell ref="A969:C970"/>
    <mergeCell ref="I969:I970"/>
    <mergeCell ref="J969:L969"/>
    <mergeCell ref="M969:M970"/>
    <mergeCell ref="N969:S972"/>
    <mergeCell ref="B956:C956"/>
    <mergeCell ref="B957:C957"/>
    <mergeCell ref="B967:S967"/>
    <mergeCell ref="B968:O968"/>
    <mergeCell ref="P968:Q968"/>
    <mergeCell ref="B951:S951"/>
    <mergeCell ref="B952:O952"/>
    <mergeCell ref="P952:Q952"/>
    <mergeCell ref="A953:C954"/>
    <mergeCell ref="B944:S944"/>
    <mergeCell ref="B945:O945"/>
    <mergeCell ref="P945:Q945"/>
    <mergeCell ref="A946:C947"/>
    <mergeCell ref="I946:I947"/>
    <mergeCell ref="J946:L946"/>
    <mergeCell ref="M946:M947"/>
    <mergeCell ref="N946:S949"/>
    <mergeCell ref="B948:C948"/>
    <mergeCell ref="G1037:M1037"/>
    <mergeCell ref="G1038:M1038"/>
    <mergeCell ref="G1039:M1039"/>
    <mergeCell ref="B1026:S1026"/>
    <mergeCell ref="B1027:O1027"/>
    <mergeCell ref="P1027:Q1027"/>
    <mergeCell ref="A1028:C1029"/>
    <mergeCell ref="I1028:I1029"/>
    <mergeCell ref="J1028:L1028"/>
    <mergeCell ref="M1028:M1029"/>
    <mergeCell ref="N1028:S1031"/>
    <mergeCell ref="B1030:C1030"/>
    <mergeCell ref="I953:I954"/>
    <mergeCell ref="J953:L953"/>
    <mergeCell ref="M953:M954"/>
    <mergeCell ref="N953:S958"/>
    <mergeCell ref="B955:C955"/>
    <mergeCell ref="A976:C977"/>
    <mergeCell ref="I976:I977"/>
    <mergeCell ref="J976:L976"/>
    <mergeCell ref="M976:M977"/>
    <mergeCell ref="N976:S979"/>
    <mergeCell ref="B978:C978"/>
    <mergeCell ref="B1018:O1018"/>
    <mergeCell ref="I659:I660"/>
    <mergeCell ref="P892:Q892"/>
    <mergeCell ref="A893:C894"/>
    <mergeCell ref="I893:I894"/>
    <mergeCell ref="J893:L893"/>
    <mergeCell ref="M893:M894"/>
    <mergeCell ref="N893:S910"/>
    <mergeCell ref="B895:C895"/>
    <mergeCell ref="B882:O882"/>
    <mergeCell ref="P882:Q882"/>
    <mergeCell ref="A883:C884"/>
    <mergeCell ref="I883:I884"/>
    <mergeCell ref="J883:L883"/>
    <mergeCell ref="M883:M884"/>
    <mergeCell ref="N883:S886"/>
    <mergeCell ref="B885:C885"/>
    <mergeCell ref="B892:O892"/>
    <mergeCell ref="B867:S867"/>
    <mergeCell ref="B868:O868"/>
    <mergeCell ref="P868:Q868"/>
    <mergeCell ref="A869:C870"/>
    <mergeCell ref="I869:I870"/>
    <mergeCell ref="J869:L869"/>
    <mergeCell ref="M869:M870"/>
    <mergeCell ref="N869:S880"/>
    <mergeCell ref="B871:C871"/>
    <mergeCell ref="B854:O854"/>
    <mergeCell ref="P854:Q854"/>
    <mergeCell ref="B845:C845"/>
    <mergeCell ref="B848:O848"/>
    <mergeCell ref="P848:Q848"/>
    <mergeCell ref="I849:I850"/>
    <mergeCell ref="J613:L613"/>
    <mergeCell ref="M613:M614"/>
    <mergeCell ref="A689:C690"/>
    <mergeCell ref="I689:I690"/>
    <mergeCell ref="J689:L689"/>
    <mergeCell ref="M689:M690"/>
    <mergeCell ref="N689:S692"/>
    <mergeCell ref="B691:C691"/>
    <mergeCell ref="B694:O694"/>
    <mergeCell ref="B670:O670"/>
    <mergeCell ref="P670:Q670"/>
    <mergeCell ref="A683:C684"/>
    <mergeCell ref="I683:I684"/>
    <mergeCell ref="I695:I696"/>
    <mergeCell ref="J695:L695"/>
    <mergeCell ref="M695:M696"/>
    <mergeCell ref="P597:Q597"/>
    <mergeCell ref="A598:C599"/>
    <mergeCell ref="I598:I599"/>
    <mergeCell ref="J598:L598"/>
    <mergeCell ref="M598:M599"/>
    <mergeCell ref="N598:S604"/>
    <mergeCell ref="B600:C600"/>
    <mergeCell ref="B664:O664"/>
    <mergeCell ref="P664:Q664"/>
    <mergeCell ref="B652:O652"/>
    <mergeCell ref="P652:Q652"/>
    <mergeCell ref="A653:C654"/>
    <mergeCell ref="I653:I654"/>
    <mergeCell ref="J653:L653"/>
    <mergeCell ref="M653:M654"/>
    <mergeCell ref="N653:S656"/>
    <mergeCell ref="I563:I564"/>
    <mergeCell ref="J563:L563"/>
    <mergeCell ref="J659:L659"/>
    <mergeCell ref="M659:M660"/>
    <mergeCell ref="N659:S662"/>
    <mergeCell ref="B661:C661"/>
    <mergeCell ref="A619:C620"/>
    <mergeCell ref="I619:I620"/>
    <mergeCell ref="J619:L619"/>
    <mergeCell ref="M619:M620"/>
    <mergeCell ref="N619:S622"/>
    <mergeCell ref="B621:C621"/>
    <mergeCell ref="B590:O590"/>
    <mergeCell ref="P590:Q590"/>
    <mergeCell ref="A591:C592"/>
    <mergeCell ref="I591:I592"/>
    <mergeCell ref="J591:L591"/>
    <mergeCell ref="M591:M592"/>
    <mergeCell ref="N591:S594"/>
    <mergeCell ref="B593:C593"/>
    <mergeCell ref="B612:O612"/>
    <mergeCell ref="P612:Q612"/>
    <mergeCell ref="B649:C649"/>
    <mergeCell ref="B640:O640"/>
    <mergeCell ref="P640:Q640"/>
    <mergeCell ref="A641:C642"/>
    <mergeCell ref="I641:I642"/>
    <mergeCell ref="J641:L641"/>
    <mergeCell ref="M641:M642"/>
    <mergeCell ref="N641:S644"/>
    <mergeCell ref="A613:C614"/>
    <mergeCell ref="I613:I614"/>
    <mergeCell ref="B543:O543"/>
    <mergeCell ref="P543:Q543"/>
    <mergeCell ref="A544:C545"/>
    <mergeCell ref="I544:I545"/>
    <mergeCell ref="J544:L544"/>
    <mergeCell ref="M544:M545"/>
    <mergeCell ref="B476:O476"/>
    <mergeCell ref="P476:Q476"/>
    <mergeCell ref="N613:S616"/>
    <mergeCell ref="B615:C615"/>
    <mergeCell ref="B606:O606"/>
    <mergeCell ref="P606:Q606"/>
    <mergeCell ref="A607:C608"/>
    <mergeCell ref="I607:I608"/>
    <mergeCell ref="J607:L607"/>
    <mergeCell ref="M607:M608"/>
    <mergeCell ref="N607:S610"/>
    <mergeCell ref="B609:C609"/>
    <mergeCell ref="B537:O537"/>
    <mergeCell ref="P537:Q537"/>
    <mergeCell ref="A538:C539"/>
    <mergeCell ref="I538:I539"/>
    <mergeCell ref="J538:L538"/>
    <mergeCell ref="M538:M539"/>
    <mergeCell ref="N538:S541"/>
    <mergeCell ref="B540:C540"/>
    <mergeCell ref="J557:L557"/>
    <mergeCell ref="B568:O568"/>
    <mergeCell ref="P568:Q568"/>
    <mergeCell ref="A569:C570"/>
    <mergeCell ref="I569:I570"/>
    <mergeCell ref="J569:L569"/>
    <mergeCell ref="N466:S474"/>
    <mergeCell ref="B472:C472"/>
    <mergeCell ref="A438:C439"/>
    <mergeCell ref="I438:I439"/>
    <mergeCell ref="J438:L438"/>
    <mergeCell ref="M438:M439"/>
    <mergeCell ref="N438:S446"/>
    <mergeCell ref="B440:C440"/>
    <mergeCell ref="B426:C426"/>
    <mergeCell ref="B428:C428"/>
    <mergeCell ref="B429:C429"/>
    <mergeCell ref="B430:C430"/>
    <mergeCell ref="B431:C431"/>
    <mergeCell ref="B432:C432"/>
    <mergeCell ref="B441:C441"/>
    <mergeCell ref="B443:C443"/>
    <mergeCell ref="B433:C433"/>
    <mergeCell ref="B437:O437"/>
    <mergeCell ref="P437:Q437"/>
    <mergeCell ref="B444:C444"/>
    <mergeCell ref="B461:C461"/>
    <mergeCell ref="B462:C462"/>
    <mergeCell ref="B465:O465"/>
    <mergeCell ref="P465:Q465"/>
    <mergeCell ref="A466:C467"/>
    <mergeCell ref="I466:I467"/>
    <mergeCell ref="J466:L466"/>
    <mergeCell ref="M466:M467"/>
    <mergeCell ref="B421:S421"/>
    <mergeCell ref="B422:O422"/>
    <mergeCell ref="P422:Q422"/>
    <mergeCell ref="A423:C424"/>
    <mergeCell ref="I423:I424"/>
    <mergeCell ref="J423:L423"/>
    <mergeCell ref="M423:M424"/>
    <mergeCell ref="N423:S435"/>
    <mergeCell ref="B425:C425"/>
    <mergeCell ref="B322:C322"/>
    <mergeCell ref="B323:C323"/>
    <mergeCell ref="B329:O329"/>
    <mergeCell ref="P329:Q329"/>
    <mergeCell ref="B332:C332"/>
    <mergeCell ref="B384:O384"/>
    <mergeCell ref="P384:Q384"/>
    <mergeCell ref="A385:C386"/>
    <mergeCell ref="I385:I386"/>
    <mergeCell ref="J385:L385"/>
    <mergeCell ref="M385:M386"/>
    <mergeCell ref="N385:S406"/>
    <mergeCell ref="B387:C387"/>
    <mergeCell ref="A376:C377"/>
    <mergeCell ref="I376:I377"/>
    <mergeCell ref="J376:L376"/>
    <mergeCell ref="M376:M377"/>
    <mergeCell ref="N376:S382"/>
    <mergeCell ref="B375:O375"/>
    <mergeCell ref="P375:Q375"/>
    <mergeCell ref="B352:O352"/>
    <mergeCell ref="P352:Q352"/>
    <mergeCell ref="A353:C354"/>
    <mergeCell ref="B280:C280"/>
    <mergeCell ref="I353:I354"/>
    <mergeCell ref="A330:C331"/>
    <mergeCell ref="I330:I331"/>
    <mergeCell ref="J330:L330"/>
    <mergeCell ref="M330:M331"/>
    <mergeCell ref="N330:S350"/>
    <mergeCell ref="B313:S313"/>
    <mergeCell ref="B314:O314"/>
    <mergeCell ref="P314:Q314"/>
    <mergeCell ref="A315:C316"/>
    <mergeCell ref="I315:I316"/>
    <mergeCell ref="J315:L315"/>
    <mergeCell ref="M315:M316"/>
    <mergeCell ref="N315:S326"/>
    <mergeCell ref="B317:C317"/>
    <mergeCell ref="B324:C324"/>
    <mergeCell ref="B325:C325"/>
    <mergeCell ref="B328:S328"/>
    <mergeCell ref="B318:C318"/>
    <mergeCell ref="B319:C319"/>
    <mergeCell ref="B320:C320"/>
    <mergeCell ref="B321:C321"/>
    <mergeCell ref="J353:L353"/>
    <mergeCell ref="M353:M354"/>
    <mergeCell ref="N353:S373"/>
    <mergeCell ref="B355:C355"/>
    <mergeCell ref="B296:O296"/>
    <mergeCell ref="P296:Q296"/>
    <mergeCell ref="A297:C298"/>
    <mergeCell ref="I297:I298"/>
    <mergeCell ref="J297:L297"/>
    <mergeCell ref="B290:O290"/>
    <mergeCell ref="P290:Q290"/>
    <mergeCell ref="A291:C292"/>
    <mergeCell ref="I291:I292"/>
    <mergeCell ref="J291:L291"/>
    <mergeCell ref="M291:M292"/>
    <mergeCell ref="N291:S294"/>
    <mergeCell ref="B293:C293"/>
    <mergeCell ref="B283:S283"/>
    <mergeCell ref="B284:O284"/>
    <mergeCell ref="P284:Q284"/>
    <mergeCell ref="A285:C286"/>
    <mergeCell ref="I285:I286"/>
    <mergeCell ref="J285:L285"/>
    <mergeCell ref="M285:M286"/>
    <mergeCell ref="N285:S288"/>
    <mergeCell ref="B287:C287"/>
    <mergeCell ref="B271:C271"/>
    <mergeCell ref="B272:C272"/>
    <mergeCell ref="B273:C273"/>
    <mergeCell ref="B274:C274"/>
    <mergeCell ref="B275:C275"/>
    <mergeCell ref="B276:C276"/>
    <mergeCell ref="B266:S266"/>
    <mergeCell ref="B267:O267"/>
    <mergeCell ref="P267:Q267"/>
    <mergeCell ref="A268:C269"/>
    <mergeCell ref="I268:I269"/>
    <mergeCell ref="J268:L268"/>
    <mergeCell ref="M268:M269"/>
    <mergeCell ref="N268:S281"/>
    <mergeCell ref="B270:C270"/>
    <mergeCell ref="B277:C277"/>
    <mergeCell ref="A254:C255"/>
    <mergeCell ref="I254:I255"/>
    <mergeCell ref="J254:L254"/>
    <mergeCell ref="M254:M255"/>
    <mergeCell ref="N254:S257"/>
    <mergeCell ref="B256:C256"/>
    <mergeCell ref="B259:O259"/>
    <mergeCell ref="P259:Q259"/>
    <mergeCell ref="A260:C261"/>
    <mergeCell ref="I260:I261"/>
    <mergeCell ref="J260:L260"/>
    <mergeCell ref="M260:M261"/>
    <mergeCell ref="N260:S264"/>
    <mergeCell ref="B262:C262"/>
    <mergeCell ref="B278:C278"/>
    <mergeCell ref="B279:C279"/>
    <mergeCell ref="B249:C249"/>
    <mergeCell ref="B250:C250"/>
    <mergeCell ref="B253:O253"/>
    <mergeCell ref="P253:Q253"/>
    <mergeCell ref="B243:O243"/>
    <mergeCell ref="P243:Q243"/>
    <mergeCell ref="A244:C245"/>
    <mergeCell ref="I244:I245"/>
    <mergeCell ref="J244:L244"/>
    <mergeCell ref="M244:M245"/>
    <mergeCell ref="N244:S251"/>
    <mergeCell ref="B246:C246"/>
    <mergeCell ref="B247:C247"/>
    <mergeCell ref="A226:C227"/>
    <mergeCell ref="I226:I227"/>
    <mergeCell ref="J226:L226"/>
    <mergeCell ref="M226:M227"/>
    <mergeCell ref="N226:S229"/>
    <mergeCell ref="B228:C228"/>
    <mergeCell ref="B231:O231"/>
    <mergeCell ref="P231:Q231"/>
    <mergeCell ref="A232:C233"/>
    <mergeCell ref="I232:I233"/>
    <mergeCell ref="J232:L232"/>
    <mergeCell ref="M232:M233"/>
    <mergeCell ref="N232:S235"/>
    <mergeCell ref="B234:C234"/>
    <mergeCell ref="P85:Q85"/>
    <mergeCell ref="A86:C87"/>
    <mergeCell ref="I86:I87"/>
    <mergeCell ref="J86:L86"/>
    <mergeCell ref="M86:M87"/>
    <mergeCell ref="N86:S90"/>
    <mergeCell ref="B88:C88"/>
    <mergeCell ref="A190:C191"/>
    <mergeCell ref="I190:I191"/>
    <mergeCell ref="J190:L190"/>
    <mergeCell ref="M190:M191"/>
    <mergeCell ref="N190:S193"/>
    <mergeCell ref="B192:C192"/>
    <mergeCell ref="B195:O195"/>
    <mergeCell ref="P195:Q195"/>
    <mergeCell ref="P216:Q216"/>
    <mergeCell ref="A217:C218"/>
    <mergeCell ref="I217:I218"/>
    <mergeCell ref="J217:L217"/>
    <mergeCell ref="M217:M218"/>
    <mergeCell ref="N217:S223"/>
    <mergeCell ref="B219:C219"/>
    <mergeCell ref="B220:C220"/>
    <mergeCell ref="B221:C221"/>
    <mergeCell ref="B222:C222"/>
    <mergeCell ref="A204:C205"/>
    <mergeCell ref="I204:I205"/>
    <mergeCell ref="J204:L204"/>
    <mergeCell ref="M204:M205"/>
    <mergeCell ref="N204:S208"/>
    <mergeCell ref="B206:C206"/>
    <mergeCell ref="B207:C207"/>
    <mergeCell ref="A1:S2"/>
    <mergeCell ref="A3:S3"/>
    <mergeCell ref="A4:S4"/>
    <mergeCell ref="A5:S5"/>
    <mergeCell ref="A6:S6"/>
    <mergeCell ref="A8:S8"/>
    <mergeCell ref="A13:C14"/>
    <mergeCell ref="I13:I14"/>
    <mergeCell ref="J13:L13"/>
    <mergeCell ref="M13:M14"/>
    <mergeCell ref="N13:S19"/>
    <mergeCell ref="B15:C15"/>
    <mergeCell ref="B16:C16"/>
    <mergeCell ref="B17:C17"/>
    <mergeCell ref="B18:C18"/>
    <mergeCell ref="B9:O9"/>
    <mergeCell ref="B79:O79"/>
    <mergeCell ref="P79:Q79"/>
    <mergeCell ref="P73:Q73"/>
    <mergeCell ref="A74:C75"/>
    <mergeCell ref="I74:I75"/>
    <mergeCell ref="J74:L74"/>
    <mergeCell ref="M74:M75"/>
    <mergeCell ref="N74:S77"/>
    <mergeCell ref="B76:C76"/>
    <mergeCell ref="B52:O52"/>
    <mergeCell ref="P52:Q52"/>
    <mergeCell ref="A53:C54"/>
    <mergeCell ref="I53:I54"/>
    <mergeCell ref="J53:L53"/>
    <mergeCell ref="M53:M54"/>
    <mergeCell ref="N53:S60"/>
    <mergeCell ref="I31:I32"/>
    <mergeCell ref="J31:L31"/>
    <mergeCell ref="M31:M32"/>
    <mergeCell ref="N31:S34"/>
    <mergeCell ref="B33:C33"/>
    <mergeCell ref="B43:O43"/>
    <mergeCell ref="P43:Q43"/>
    <mergeCell ref="A44:C45"/>
    <mergeCell ref="I44:I45"/>
    <mergeCell ref="J44:L44"/>
    <mergeCell ref="M44:M45"/>
    <mergeCell ref="N44:S50"/>
    <mergeCell ref="B46:C46"/>
    <mergeCell ref="B47:C47"/>
    <mergeCell ref="B48:C48"/>
    <mergeCell ref="B49:C49"/>
    <mergeCell ref="A80:C81"/>
    <mergeCell ref="I80:I81"/>
    <mergeCell ref="J80:L80"/>
    <mergeCell ref="M80:M81"/>
    <mergeCell ref="N80:S83"/>
    <mergeCell ref="B82:C82"/>
    <mergeCell ref="A63:C64"/>
    <mergeCell ref="I63:I64"/>
    <mergeCell ref="J63:L63"/>
    <mergeCell ref="M63:M64"/>
    <mergeCell ref="N63:S69"/>
    <mergeCell ref="B55:C55"/>
    <mergeCell ref="B57:C57"/>
    <mergeCell ref="B59:C59"/>
    <mergeCell ref="B62:O62"/>
    <mergeCell ref="P62:Q62"/>
    <mergeCell ref="P9:Q9"/>
    <mergeCell ref="R9:S9"/>
    <mergeCell ref="B11:S11"/>
    <mergeCell ref="B12:O12"/>
    <mergeCell ref="P12:Q12"/>
    <mergeCell ref="N544:S547"/>
    <mergeCell ref="B546:C546"/>
    <mergeCell ref="B21:O21"/>
    <mergeCell ref="P21:Q21"/>
    <mergeCell ref="A22:C23"/>
    <mergeCell ref="I22:I23"/>
    <mergeCell ref="J22:L22"/>
    <mergeCell ref="M22:M23"/>
    <mergeCell ref="N22:S28"/>
    <mergeCell ref="B24:C24"/>
    <mergeCell ref="B25:C25"/>
    <mergeCell ref="B26:C26"/>
    <mergeCell ref="B27:C27"/>
    <mergeCell ref="B37:O37"/>
    <mergeCell ref="P37:Q37"/>
    <mergeCell ref="A38:C39"/>
    <mergeCell ref="I38:I39"/>
    <mergeCell ref="J38:L38"/>
    <mergeCell ref="M38:M39"/>
    <mergeCell ref="N38:S41"/>
    <mergeCell ref="B40:C40"/>
    <mergeCell ref="B30:O30"/>
    <mergeCell ref="P30:Q30"/>
    <mergeCell ref="A31:C32"/>
    <mergeCell ref="B531:O531"/>
    <mergeCell ref="P531:Q531"/>
    <mergeCell ref="B460:C460"/>
    <mergeCell ref="B574:O574"/>
    <mergeCell ref="P574:Q574"/>
    <mergeCell ref="A575:C576"/>
    <mergeCell ref="I575:I576"/>
    <mergeCell ref="J575:L575"/>
    <mergeCell ref="M575:M576"/>
    <mergeCell ref="N575:S578"/>
    <mergeCell ref="B577:C577"/>
    <mergeCell ref="B556:O556"/>
    <mergeCell ref="P556:Q556"/>
    <mergeCell ref="A557:C558"/>
    <mergeCell ref="I557:I558"/>
    <mergeCell ref="M557:M558"/>
    <mergeCell ref="N557:S560"/>
    <mergeCell ref="B559:C559"/>
    <mergeCell ref="B549:O549"/>
    <mergeCell ref="P549:Q549"/>
    <mergeCell ref="A550:C551"/>
    <mergeCell ref="I550:I551"/>
    <mergeCell ref="J550:L550"/>
    <mergeCell ref="M550:M551"/>
    <mergeCell ref="N550:S553"/>
    <mergeCell ref="B552:C552"/>
    <mergeCell ref="B565:C565"/>
    <mergeCell ref="M563:M564"/>
    <mergeCell ref="N563:S566"/>
    <mergeCell ref="M569:M570"/>
    <mergeCell ref="N569:S572"/>
    <mergeCell ref="B571:C571"/>
    <mergeCell ref="B562:O562"/>
    <mergeCell ref="P562:Q562"/>
    <mergeCell ref="A563:C564"/>
    <mergeCell ref="B186:C186"/>
    <mergeCell ref="B202:S202"/>
    <mergeCell ref="B189:O189"/>
    <mergeCell ref="P189:Q189"/>
    <mergeCell ref="P456:Q456"/>
    <mergeCell ref="A457:C458"/>
    <mergeCell ref="I457:I458"/>
    <mergeCell ref="J457:L457"/>
    <mergeCell ref="M457:M458"/>
    <mergeCell ref="N457:S463"/>
    <mergeCell ref="B459:C459"/>
    <mergeCell ref="I532:I533"/>
    <mergeCell ref="J532:L532"/>
    <mergeCell ref="M532:M533"/>
    <mergeCell ref="N532:S535"/>
    <mergeCell ref="B618:O618"/>
    <mergeCell ref="P618:Q618"/>
    <mergeCell ref="B534:C534"/>
    <mergeCell ref="A532:C533"/>
    <mergeCell ref="B225:O225"/>
    <mergeCell ref="P225:Q225"/>
    <mergeCell ref="A196:C197"/>
    <mergeCell ref="I196:I197"/>
    <mergeCell ref="J196:L196"/>
    <mergeCell ref="M196:M197"/>
    <mergeCell ref="N196:S200"/>
    <mergeCell ref="B198:C198"/>
    <mergeCell ref="B199:C199"/>
    <mergeCell ref="B203:O203"/>
    <mergeCell ref="P203:Q203"/>
    <mergeCell ref="B216:O216"/>
    <mergeCell ref="B248:C248"/>
    <mergeCell ref="A477:C478"/>
    <mergeCell ref="I477:I478"/>
    <mergeCell ref="J477:L477"/>
    <mergeCell ref="M477:M478"/>
    <mergeCell ref="N477:S485"/>
    <mergeCell ref="B479:C479"/>
    <mergeCell ref="B480:C480"/>
    <mergeCell ref="B482:C482"/>
    <mergeCell ref="B483:C483"/>
    <mergeCell ref="B263:C263"/>
    <mergeCell ref="B65:C65"/>
    <mergeCell ref="B66:C66"/>
    <mergeCell ref="B67:C67"/>
    <mergeCell ref="B68:C68"/>
    <mergeCell ref="B89:C89"/>
    <mergeCell ref="B468:C468"/>
    <mergeCell ref="B469:C469"/>
    <mergeCell ref="B471:C471"/>
    <mergeCell ref="B456:O456"/>
    <mergeCell ref="B73:O73"/>
    <mergeCell ref="B85:O85"/>
    <mergeCell ref="B181:S181"/>
    <mergeCell ref="B182:O182"/>
    <mergeCell ref="P182:Q182"/>
    <mergeCell ref="A183:C184"/>
    <mergeCell ref="I183:I184"/>
    <mergeCell ref="J183:L183"/>
    <mergeCell ref="M183:M184"/>
    <mergeCell ref="N183:S187"/>
    <mergeCell ref="B185:C185"/>
    <mergeCell ref="B145:S145"/>
    <mergeCell ref="B152:S152"/>
    <mergeCell ref="B166:O166"/>
    <mergeCell ref="P166:Q166"/>
    <mergeCell ref="A167:C168"/>
    <mergeCell ref="I167:I168"/>
    <mergeCell ref="J167:L167"/>
    <mergeCell ref="M167:M168"/>
    <mergeCell ref="N167:S170"/>
    <mergeCell ref="B169:C169"/>
    <mergeCell ref="B172:O172"/>
    <mergeCell ref="P172:Q172"/>
    <mergeCell ref="A173:C174"/>
    <mergeCell ref="I173:I174"/>
    <mergeCell ref="J173:L173"/>
    <mergeCell ref="M173:M174"/>
    <mergeCell ref="N173:S176"/>
    <mergeCell ref="B175:C175"/>
    <mergeCell ref="B159:S159"/>
    <mergeCell ref="B160:O160"/>
    <mergeCell ref="P160:Q160"/>
    <mergeCell ref="A161:C162"/>
    <mergeCell ref="I161:I162"/>
    <mergeCell ref="J161:L161"/>
    <mergeCell ref="M161:M162"/>
    <mergeCell ref="N161:S164"/>
    <mergeCell ref="B163:C163"/>
  </mergeCells>
  <pageMargins left="0.511811024" right="0.511811024" top="0.78740157499999996" bottom="0.78740157499999996" header="0.31496062000000002" footer="0.31496062000000002"/>
  <pageSetup paperSize="9" orientation="landscape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W43"/>
  <sheetViews>
    <sheetView view="pageBreakPreview" zoomScale="80" zoomScaleSheetLayoutView="80" workbookViewId="0">
      <pane xSplit="11" ySplit="21" topLeftCell="L31" activePane="bottomRight" state="frozen"/>
      <selection pane="topRight" activeCell="L1" sqref="L1"/>
      <selection pane="bottomLeft" activeCell="A19" sqref="A19"/>
      <selection pane="bottomRight" activeCell="I17" sqref="I17"/>
    </sheetView>
  </sheetViews>
  <sheetFormatPr defaultRowHeight="12.75" x14ac:dyDescent="0.2"/>
  <cols>
    <col min="1" max="1" width="8" style="185" customWidth="1"/>
    <col min="2" max="2" width="29.85546875" style="185" customWidth="1"/>
    <col min="3" max="3" width="16.140625" style="185" customWidth="1"/>
    <col min="4" max="4" width="14.5703125" style="185" customWidth="1"/>
    <col min="5" max="5" width="8.85546875" style="185" customWidth="1"/>
    <col min="6" max="6" width="16" style="185" bestFit="1" customWidth="1"/>
    <col min="7" max="7" width="11.7109375" style="185" customWidth="1"/>
    <col min="8" max="8" width="16.42578125" style="185" customWidth="1"/>
    <col min="9" max="9" width="11.85546875" style="185" customWidth="1"/>
    <col min="10" max="10" width="16" style="185" customWidth="1"/>
    <col min="11" max="11" width="12.5703125" style="185" customWidth="1"/>
    <col min="12" max="12" width="16.140625" style="185" customWidth="1"/>
    <col min="13" max="13" width="10.42578125" style="185" customWidth="1"/>
    <col min="14" max="14" width="15.85546875" style="185" customWidth="1"/>
    <col min="15" max="15" width="9.28515625" style="185" customWidth="1"/>
    <col min="16" max="16" width="15.28515625" style="185" customWidth="1"/>
    <col min="17" max="17" width="16.140625" style="185" customWidth="1"/>
    <col min="18" max="18" width="16" style="185" bestFit="1" customWidth="1"/>
    <col min="19" max="19" width="16.7109375" style="185" customWidth="1"/>
    <col min="20" max="20" width="16.28515625" style="185" customWidth="1"/>
    <col min="21" max="21" width="10.140625" style="185" customWidth="1"/>
    <col min="22" max="22" width="16" style="185" customWidth="1"/>
    <col min="23" max="23" width="13.140625" style="185" customWidth="1"/>
    <col min="24" max="16384" width="9.140625" style="185"/>
  </cols>
  <sheetData>
    <row r="1" spans="1:23" ht="10.5" customHeight="1" x14ac:dyDescent="0.2">
      <c r="A1" s="319" t="s">
        <v>458</v>
      </c>
      <c r="B1" s="320"/>
      <c r="C1" s="320"/>
      <c r="D1" s="320"/>
      <c r="E1" s="320"/>
      <c r="F1" s="320"/>
      <c r="G1" s="320"/>
      <c r="H1" s="320"/>
      <c r="I1" s="320"/>
      <c r="J1" s="320"/>
      <c r="K1" s="320"/>
      <c r="L1" s="320"/>
      <c r="M1" s="320"/>
      <c r="N1" s="320"/>
      <c r="O1" s="320"/>
      <c r="P1" s="320"/>
      <c r="Q1" s="320"/>
      <c r="R1" s="320"/>
      <c r="S1" s="320"/>
      <c r="T1" s="320"/>
      <c r="U1" s="320"/>
      <c r="V1" s="320"/>
      <c r="W1" s="321"/>
    </row>
    <row r="2" spans="1:23" ht="12.75" customHeight="1" x14ac:dyDescent="0.2">
      <c r="A2" s="322"/>
      <c r="B2" s="323"/>
      <c r="C2" s="323"/>
      <c r="D2" s="323"/>
      <c r="E2" s="323"/>
      <c r="F2" s="323"/>
      <c r="G2" s="323"/>
      <c r="H2" s="323"/>
      <c r="I2" s="323"/>
      <c r="J2" s="323"/>
      <c r="K2" s="323"/>
      <c r="L2" s="323"/>
      <c r="M2" s="323"/>
      <c r="N2" s="323"/>
      <c r="O2" s="323"/>
      <c r="P2" s="323"/>
      <c r="Q2" s="323"/>
      <c r="R2" s="323"/>
      <c r="S2" s="323"/>
      <c r="T2" s="323"/>
      <c r="U2" s="323"/>
      <c r="V2" s="323"/>
      <c r="W2" s="324"/>
    </row>
    <row r="3" spans="1:23" ht="28.5" customHeight="1" x14ac:dyDescent="0.2">
      <c r="A3" s="322"/>
      <c r="B3" s="323"/>
      <c r="C3" s="323"/>
      <c r="D3" s="323"/>
      <c r="E3" s="323"/>
      <c r="F3" s="323"/>
      <c r="G3" s="323"/>
      <c r="H3" s="323"/>
      <c r="I3" s="323"/>
      <c r="J3" s="323"/>
      <c r="K3" s="323"/>
      <c r="L3" s="323"/>
      <c r="M3" s="323"/>
      <c r="N3" s="323"/>
      <c r="O3" s="323"/>
      <c r="P3" s="323"/>
      <c r="Q3" s="323"/>
      <c r="R3" s="323"/>
      <c r="S3" s="323"/>
      <c r="T3" s="323"/>
      <c r="U3" s="323"/>
      <c r="V3" s="323"/>
      <c r="W3" s="324"/>
    </row>
    <row r="4" spans="1:23" s="186" customFormat="1" ht="18.75" customHeight="1" x14ac:dyDescent="0.2">
      <c r="A4" s="322"/>
      <c r="B4" s="323"/>
      <c r="C4" s="323"/>
      <c r="D4" s="323"/>
      <c r="E4" s="323"/>
      <c r="F4" s="323"/>
      <c r="G4" s="323"/>
      <c r="H4" s="323"/>
      <c r="I4" s="323"/>
      <c r="J4" s="323"/>
      <c r="K4" s="323"/>
      <c r="L4" s="323"/>
      <c r="M4" s="323"/>
      <c r="N4" s="323"/>
      <c r="O4" s="323"/>
      <c r="P4" s="323"/>
      <c r="Q4" s="323"/>
      <c r="R4" s="323"/>
      <c r="S4" s="323"/>
      <c r="T4" s="323"/>
      <c r="U4" s="323"/>
      <c r="V4" s="323"/>
      <c r="W4" s="324"/>
    </row>
    <row r="5" spans="1:23" s="186" customFormat="1" ht="12.75" customHeight="1" x14ac:dyDescent="0.2">
      <c r="A5" s="322"/>
      <c r="B5" s="323"/>
      <c r="C5" s="323"/>
      <c r="D5" s="323"/>
      <c r="E5" s="323"/>
      <c r="F5" s="323"/>
      <c r="G5" s="323"/>
      <c r="H5" s="323"/>
      <c r="I5" s="323"/>
      <c r="J5" s="323"/>
      <c r="K5" s="323"/>
      <c r="L5" s="323"/>
      <c r="M5" s="323"/>
      <c r="N5" s="323"/>
      <c r="O5" s="323"/>
      <c r="P5" s="323"/>
      <c r="Q5" s="323"/>
      <c r="R5" s="323"/>
      <c r="S5" s="323"/>
      <c r="T5" s="323"/>
      <c r="U5" s="323"/>
      <c r="V5" s="323"/>
      <c r="W5" s="324"/>
    </row>
    <row r="6" spans="1:23" s="186" customFormat="1" ht="12.75" customHeight="1" x14ac:dyDescent="0.2">
      <c r="A6" s="322"/>
      <c r="B6" s="323"/>
      <c r="C6" s="323"/>
      <c r="D6" s="323"/>
      <c r="E6" s="323"/>
      <c r="F6" s="323"/>
      <c r="G6" s="323"/>
      <c r="H6" s="323"/>
      <c r="I6" s="323"/>
      <c r="J6" s="323"/>
      <c r="K6" s="323"/>
      <c r="L6" s="323"/>
      <c r="M6" s="323"/>
      <c r="N6" s="323"/>
      <c r="O6" s="323"/>
      <c r="P6" s="323"/>
      <c r="Q6" s="323"/>
      <c r="R6" s="323"/>
      <c r="S6" s="323"/>
      <c r="T6" s="323"/>
      <c r="U6" s="323"/>
      <c r="V6" s="323"/>
      <c r="W6" s="324"/>
    </row>
    <row r="7" spans="1:23" s="186" customFormat="1" ht="12.75" customHeight="1" x14ac:dyDescent="0.2">
      <c r="A7" s="322"/>
      <c r="B7" s="323"/>
      <c r="C7" s="323"/>
      <c r="D7" s="323"/>
      <c r="E7" s="323"/>
      <c r="F7" s="323"/>
      <c r="G7" s="323"/>
      <c r="H7" s="323"/>
      <c r="I7" s="323"/>
      <c r="J7" s="323"/>
      <c r="K7" s="323"/>
      <c r="L7" s="323"/>
      <c r="M7" s="323"/>
      <c r="N7" s="323"/>
      <c r="O7" s="323"/>
      <c r="P7" s="323"/>
      <c r="Q7" s="323"/>
      <c r="R7" s="323"/>
      <c r="S7" s="323"/>
      <c r="T7" s="323"/>
      <c r="U7" s="323"/>
      <c r="V7" s="323"/>
      <c r="W7" s="324"/>
    </row>
    <row r="8" spans="1:23" s="186" customFormat="1" ht="12.75" customHeight="1" x14ac:dyDescent="0.2">
      <c r="A8" s="322"/>
      <c r="B8" s="323"/>
      <c r="C8" s="323"/>
      <c r="D8" s="323"/>
      <c r="E8" s="323"/>
      <c r="F8" s="323"/>
      <c r="G8" s="323"/>
      <c r="H8" s="323"/>
      <c r="I8" s="323"/>
      <c r="J8" s="323"/>
      <c r="K8" s="323"/>
      <c r="L8" s="323"/>
      <c r="M8" s="323"/>
      <c r="N8" s="323"/>
      <c r="O8" s="323"/>
      <c r="P8" s="323"/>
      <c r="Q8" s="323"/>
      <c r="R8" s="323"/>
      <c r="S8" s="323"/>
      <c r="T8" s="323"/>
      <c r="U8" s="323"/>
      <c r="V8" s="323"/>
      <c r="W8" s="324"/>
    </row>
    <row r="9" spans="1:23" ht="19.5" customHeight="1" x14ac:dyDescent="0.2">
      <c r="A9" s="325"/>
      <c r="B9" s="326"/>
      <c r="C9" s="326"/>
      <c r="D9" s="326"/>
      <c r="E9" s="326"/>
      <c r="F9" s="326"/>
      <c r="G9" s="326"/>
      <c r="H9" s="326"/>
      <c r="I9" s="326"/>
      <c r="J9" s="326"/>
      <c r="K9" s="326"/>
      <c r="L9" s="326"/>
      <c r="M9" s="326"/>
      <c r="N9" s="326"/>
      <c r="O9" s="326"/>
      <c r="P9" s="326"/>
      <c r="Q9" s="326"/>
      <c r="R9" s="326"/>
      <c r="S9" s="326"/>
      <c r="T9" s="326"/>
      <c r="U9" s="326"/>
      <c r="V9" s="326"/>
      <c r="W9" s="327"/>
    </row>
    <row r="10" spans="1:23" ht="25.5" customHeight="1" x14ac:dyDescent="0.2">
      <c r="A10" s="316" t="s">
        <v>254</v>
      </c>
      <c r="B10" s="317"/>
      <c r="C10" s="317"/>
      <c r="D10" s="317"/>
      <c r="E10" s="317"/>
      <c r="F10" s="317"/>
      <c r="G10" s="317"/>
      <c r="H10" s="317"/>
      <c r="I10" s="317"/>
      <c r="J10" s="317"/>
      <c r="K10" s="317"/>
      <c r="L10" s="317"/>
      <c r="M10" s="317"/>
      <c r="N10" s="317"/>
      <c r="O10" s="317"/>
      <c r="P10" s="317"/>
      <c r="Q10" s="317"/>
      <c r="R10" s="317"/>
      <c r="S10" s="317"/>
      <c r="T10" s="317"/>
      <c r="U10" s="317"/>
      <c r="V10" s="317"/>
      <c r="W10" s="318"/>
    </row>
    <row r="11" spans="1:23" x14ac:dyDescent="0.2">
      <c r="A11" s="328" t="s">
        <v>18</v>
      </c>
      <c r="B11" s="328" t="s">
        <v>19</v>
      </c>
      <c r="C11" s="328" t="s">
        <v>20</v>
      </c>
      <c r="D11" s="315" t="s">
        <v>255</v>
      </c>
      <c r="E11" s="315"/>
      <c r="F11" s="315" t="s">
        <v>262</v>
      </c>
      <c r="G11" s="315"/>
      <c r="H11" s="315" t="s">
        <v>261</v>
      </c>
      <c r="I11" s="315"/>
      <c r="J11" s="315" t="s">
        <v>260</v>
      </c>
      <c r="K11" s="315"/>
      <c r="L11" s="315" t="s">
        <v>259</v>
      </c>
      <c r="M11" s="315"/>
      <c r="N11" s="315" t="s">
        <v>258</v>
      </c>
      <c r="O11" s="315"/>
      <c r="P11" s="315" t="s">
        <v>454</v>
      </c>
      <c r="Q11" s="315"/>
      <c r="R11" s="315" t="s">
        <v>455</v>
      </c>
      <c r="S11" s="315"/>
      <c r="T11" s="315" t="s">
        <v>456</v>
      </c>
      <c r="U11" s="315"/>
      <c r="V11" s="315" t="s">
        <v>457</v>
      </c>
      <c r="W11" s="315"/>
    </row>
    <row r="12" spans="1:23" x14ac:dyDescent="0.2">
      <c r="A12" s="328"/>
      <c r="B12" s="328"/>
      <c r="C12" s="328"/>
      <c r="D12" s="187" t="s">
        <v>256</v>
      </c>
      <c r="E12" s="187" t="s">
        <v>257</v>
      </c>
      <c r="F12" s="187" t="s">
        <v>256</v>
      </c>
      <c r="G12" s="187" t="s">
        <v>257</v>
      </c>
      <c r="H12" s="187" t="s">
        <v>256</v>
      </c>
      <c r="I12" s="187" t="s">
        <v>257</v>
      </c>
      <c r="J12" s="187" t="s">
        <v>256</v>
      </c>
      <c r="K12" s="187" t="s">
        <v>257</v>
      </c>
      <c r="L12" s="187" t="s">
        <v>256</v>
      </c>
      <c r="M12" s="187" t="s">
        <v>257</v>
      </c>
      <c r="N12" s="187" t="s">
        <v>256</v>
      </c>
      <c r="O12" s="187" t="s">
        <v>257</v>
      </c>
      <c r="P12" s="187" t="s">
        <v>256</v>
      </c>
      <c r="Q12" s="187" t="s">
        <v>257</v>
      </c>
      <c r="R12" s="187" t="s">
        <v>256</v>
      </c>
      <c r="S12" s="187" t="s">
        <v>257</v>
      </c>
      <c r="T12" s="187" t="s">
        <v>256</v>
      </c>
      <c r="U12" s="187" t="s">
        <v>257</v>
      </c>
      <c r="V12" s="187" t="s">
        <v>256</v>
      </c>
      <c r="W12" s="187" t="s">
        <v>257</v>
      </c>
    </row>
    <row r="13" spans="1:23" ht="30" customHeight="1" x14ac:dyDescent="0.2">
      <c r="A13" s="204">
        <v>1</v>
      </c>
      <c r="B13" s="205" t="str">
        <f>PLANILHA!C14</f>
        <v>DEMOLIÇÕES E RETIRADAS</v>
      </c>
      <c r="C13" s="188">
        <f>PLANILHA!G33</f>
        <v>10225.144975000003</v>
      </c>
      <c r="D13" s="188">
        <f>C13/5</f>
        <v>2045.0289950000006</v>
      </c>
      <c r="E13" s="189">
        <f>D13/C13</f>
        <v>0.2</v>
      </c>
      <c r="F13" s="188"/>
      <c r="G13" s="188"/>
      <c r="H13" s="188">
        <f>D13</f>
        <v>2045.0289950000006</v>
      </c>
      <c r="I13" s="189">
        <f>E13</f>
        <v>0.2</v>
      </c>
      <c r="J13" s="188"/>
      <c r="K13" s="189"/>
      <c r="L13" s="188">
        <f>H13</f>
        <v>2045.0289950000006</v>
      </c>
      <c r="M13" s="189">
        <f>I13</f>
        <v>0.2</v>
      </c>
      <c r="N13" s="188"/>
      <c r="O13" s="189"/>
      <c r="P13" s="188"/>
      <c r="Q13" s="188"/>
      <c r="R13" s="188">
        <f>L13</f>
        <v>2045.0289950000006</v>
      </c>
      <c r="S13" s="189">
        <f>M13</f>
        <v>0.2</v>
      </c>
      <c r="T13" s="188"/>
      <c r="U13" s="188"/>
      <c r="V13" s="188">
        <f>R13</f>
        <v>2045.0289950000006</v>
      </c>
      <c r="W13" s="189">
        <f>S13</f>
        <v>0.2</v>
      </c>
    </row>
    <row r="14" spans="1:23" ht="30" customHeight="1" x14ac:dyDescent="0.2">
      <c r="A14" s="204">
        <v>2</v>
      </c>
      <c r="B14" s="205" t="str">
        <f>PLANILHA!C34</f>
        <v>LIMPEZA DO TERRENO</v>
      </c>
      <c r="C14" s="188">
        <f>PLANILHA!G36</f>
        <v>626.4</v>
      </c>
      <c r="D14" s="188">
        <f>C14*100%</f>
        <v>626.4</v>
      </c>
      <c r="E14" s="189">
        <f>D14/C14</f>
        <v>1</v>
      </c>
      <c r="F14" s="188"/>
      <c r="G14" s="188"/>
      <c r="H14" s="188"/>
      <c r="I14" s="189"/>
      <c r="J14" s="188"/>
      <c r="K14" s="189"/>
      <c r="L14" s="188"/>
      <c r="M14" s="189"/>
      <c r="N14" s="188"/>
      <c r="O14" s="189"/>
      <c r="P14" s="188"/>
      <c r="Q14" s="188"/>
      <c r="R14" s="188"/>
      <c r="S14" s="189"/>
      <c r="T14" s="188"/>
      <c r="U14" s="188"/>
      <c r="V14" s="188"/>
      <c r="W14" s="189"/>
    </row>
    <row r="15" spans="1:23" ht="30" customHeight="1" x14ac:dyDescent="0.2">
      <c r="A15" s="204">
        <v>3</v>
      </c>
      <c r="B15" s="205" t="str">
        <f>PLANILHA!C37</f>
        <v>LOCAÇÃO</v>
      </c>
      <c r="C15" s="188">
        <f>PLANILHA!G39</f>
        <v>3416.4</v>
      </c>
      <c r="D15" s="188">
        <f>C15*100%</f>
        <v>3416.4</v>
      </c>
      <c r="E15" s="189">
        <f>D15/C15</f>
        <v>1</v>
      </c>
      <c r="F15" s="188"/>
      <c r="G15" s="188"/>
      <c r="H15" s="188"/>
      <c r="I15" s="189"/>
      <c r="J15" s="188"/>
      <c r="K15" s="189"/>
      <c r="L15" s="188"/>
      <c r="M15" s="189"/>
      <c r="N15" s="188"/>
      <c r="O15" s="189"/>
      <c r="P15" s="188"/>
      <c r="Q15" s="188"/>
      <c r="R15" s="188"/>
      <c r="S15" s="189"/>
      <c r="T15" s="188"/>
      <c r="U15" s="188"/>
      <c r="V15" s="188"/>
      <c r="W15" s="189"/>
    </row>
    <row r="16" spans="1:23" ht="30" customHeight="1" x14ac:dyDescent="0.2">
      <c r="A16" s="204">
        <v>4</v>
      </c>
      <c r="B16" s="205" t="str">
        <f>PLANILHA!C40</f>
        <v>INSTALAÇÃO CANTEIRO DE OBRAS</v>
      </c>
      <c r="C16" s="188">
        <f>PLANILHA!G44</f>
        <v>10590.760179999999</v>
      </c>
      <c r="D16" s="188">
        <f>C16*100%</f>
        <v>10590.760179999999</v>
      </c>
      <c r="E16" s="189">
        <f>D16/C16</f>
        <v>1</v>
      </c>
      <c r="F16" s="188"/>
      <c r="G16" s="188"/>
      <c r="H16" s="188"/>
      <c r="I16" s="189"/>
      <c r="J16" s="188"/>
      <c r="K16" s="189"/>
      <c r="L16" s="188"/>
      <c r="M16" s="189"/>
      <c r="N16" s="188"/>
      <c r="O16" s="189"/>
      <c r="P16" s="188"/>
      <c r="Q16" s="188"/>
      <c r="R16" s="188"/>
      <c r="S16" s="189"/>
      <c r="T16" s="188"/>
      <c r="U16" s="188"/>
      <c r="V16" s="188"/>
      <c r="W16" s="189"/>
    </row>
    <row r="17" spans="1:23" ht="30" customHeight="1" x14ac:dyDescent="0.2">
      <c r="A17" s="204">
        <v>5</v>
      </c>
      <c r="B17" s="191" t="str">
        <f>PLANILHA!C45</f>
        <v>MOVIMENTAÇÃO DE TERRA</v>
      </c>
      <c r="C17" s="192">
        <f>PLANILHA!G49</f>
        <v>9580.6255039999996</v>
      </c>
      <c r="D17" s="188">
        <f>C17*30%</f>
        <v>2874.1876511999999</v>
      </c>
      <c r="E17" s="189">
        <f>D17/C17</f>
        <v>0.3</v>
      </c>
      <c r="F17" s="192">
        <f>C17*50%</f>
        <v>4790.3127519999998</v>
      </c>
      <c r="G17" s="203">
        <f>F17/C17</f>
        <v>0.5</v>
      </c>
      <c r="H17" s="192">
        <f>C17*20%</f>
        <v>1916.1251007999999</v>
      </c>
      <c r="I17" s="203">
        <f>H17/C17</f>
        <v>0.2</v>
      </c>
      <c r="J17" s="192"/>
      <c r="K17" s="192"/>
      <c r="L17" s="192"/>
      <c r="M17" s="192"/>
      <c r="N17" s="192"/>
      <c r="O17" s="192"/>
      <c r="P17" s="192"/>
      <c r="Q17" s="192"/>
      <c r="R17" s="192"/>
      <c r="S17" s="192"/>
      <c r="T17" s="192"/>
      <c r="U17" s="192"/>
      <c r="V17" s="192"/>
      <c r="W17" s="192"/>
    </row>
    <row r="18" spans="1:23" ht="30" customHeight="1" x14ac:dyDescent="0.2">
      <c r="A18" s="204">
        <v>6</v>
      </c>
      <c r="B18" s="191" t="str">
        <f>PLANILHA!C50</f>
        <v>FUNDAÇÃO E ESTRUTURA</v>
      </c>
      <c r="C18" s="192">
        <f>PLANILHA!G59</f>
        <v>73477.047709200007</v>
      </c>
      <c r="D18" s="192">
        <f>C18*30%</f>
        <v>22043.114312760001</v>
      </c>
      <c r="E18" s="203">
        <f t="shared" ref="E18" si="0">D18/C18</f>
        <v>0.3</v>
      </c>
      <c r="F18" s="192">
        <f>C18*30%</f>
        <v>22043.114312760001</v>
      </c>
      <c r="G18" s="203">
        <f>F18/C18</f>
        <v>0.3</v>
      </c>
      <c r="H18" s="192">
        <f>C18*20%</f>
        <v>14695.409541840003</v>
      </c>
      <c r="I18" s="203">
        <f>H18/C18</f>
        <v>0.2</v>
      </c>
      <c r="J18" s="192">
        <f>C18*20%</f>
        <v>14695.409541840003</v>
      </c>
      <c r="K18" s="203">
        <f>J18/C18</f>
        <v>0.2</v>
      </c>
      <c r="L18" s="192"/>
      <c r="M18" s="203"/>
      <c r="N18" s="192"/>
      <c r="O18" s="192"/>
      <c r="P18" s="192"/>
      <c r="Q18" s="192"/>
      <c r="R18" s="192"/>
      <c r="S18" s="192"/>
      <c r="T18" s="192"/>
      <c r="U18" s="192"/>
      <c r="V18" s="192"/>
      <c r="W18" s="192"/>
    </row>
    <row r="19" spans="1:23" ht="30" customHeight="1" x14ac:dyDescent="0.2">
      <c r="A19" s="204">
        <v>7</v>
      </c>
      <c r="B19" s="191" t="str">
        <f>PLANILHA!C60</f>
        <v xml:space="preserve">ALVENARIA </v>
      </c>
      <c r="C19" s="192">
        <f>PLANILHA!G62</f>
        <v>15876.091200000001</v>
      </c>
      <c r="D19" s="192"/>
      <c r="E19" s="192"/>
      <c r="F19" s="192"/>
      <c r="G19" s="203"/>
      <c r="H19" s="192">
        <f>C19*40%</f>
        <v>6350.4364800000003</v>
      </c>
      <c r="I19" s="203">
        <f>H19/C19</f>
        <v>0.4</v>
      </c>
      <c r="J19" s="192">
        <f>C19*40%</f>
        <v>6350.4364800000003</v>
      </c>
      <c r="K19" s="203">
        <f>J19/C19</f>
        <v>0.4</v>
      </c>
      <c r="L19" s="192">
        <f>C19*20%</f>
        <v>3175.2182400000002</v>
      </c>
      <c r="M19" s="203">
        <f>L19/C19</f>
        <v>0.2</v>
      </c>
      <c r="N19" s="192"/>
      <c r="O19" s="192"/>
      <c r="P19" s="192"/>
      <c r="Q19" s="192"/>
      <c r="R19" s="192"/>
      <c r="S19" s="192"/>
      <c r="T19" s="192"/>
      <c r="U19" s="192"/>
      <c r="V19" s="192"/>
      <c r="W19" s="192"/>
    </row>
    <row r="20" spans="1:23" ht="30" customHeight="1" x14ac:dyDescent="0.2">
      <c r="A20" s="204">
        <v>8</v>
      </c>
      <c r="B20" s="191" t="str">
        <f>PLANILHA!C63</f>
        <v>COBERTURA</v>
      </c>
      <c r="C20" s="192">
        <f>PLANILHA!G68</f>
        <v>73571.779375999991</v>
      </c>
      <c r="D20" s="192"/>
      <c r="E20" s="192"/>
      <c r="F20" s="192"/>
      <c r="G20" s="203"/>
      <c r="H20" s="192"/>
      <c r="I20" s="203"/>
      <c r="J20" s="192"/>
      <c r="K20" s="203"/>
      <c r="L20" s="192"/>
      <c r="M20" s="192"/>
      <c r="N20" s="192">
        <f>C20*50%</f>
        <v>36785.889687999996</v>
      </c>
      <c r="O20" s="203">
        <f>N20/C20</f>
        <v>0.5</v>
      </c>
      <c r="P20" s="192">
        <f>C20*50%</f>
        <v>36785.889687999996</v>
      </c>
      <c r="Q20" s="203">
        <f>P20/C20</f>
        <v>0.5</v>
      </c>
      <c r="R20" s="192"/>
      <c r="S20" s="192"/>
      <c r="T20" s="192"/>
      <c r="U20" s="192"/>
      <c r="V20" s="192"/>
      <c r="W20" s="192"/>
    </row>
    <row r="21" spans="1:23" ht="30" customHeight="1" x14ac:dyDescent="0.2">
      <c r="A21" s="204">
        <v>9</v>
      </c>
      <c r="B21" s="191" t="str">
        <f>PLANILHA!C69</f>
        <v>TETOS E FORRO</v>
      </c>
      <c r="C21" s="192">
        <f>PLANILHA!G71</f>
        <v>10856.788403999999</v>
      </c>
      <c r="D21" s="192"/>
      <c r="E21" s="192"/>
      <c r="F21" s="192"/>
      <c r="G21" s="192"/>
      <c r="H21" s="192"/>
      <c r="I21" s="203"/>
      <c r="J21" s="192"/>
      <c r="K21" s="203"/>
      <c r="L21" s="192"/>
      <c r="M21" s="192"/>
      <c r="N21" s="192"/>
      <c r="O21" s="192"/>
      <c r="P21" s="192"/>
      <c r="Q21" s="192"/>
      <c r="R21" s="192"/>
      <c r="S21" s="192"/>
      <c r="T21" s="192"/>
      <c r="U21" s="192"/>
      <c r="V21" s="192">
        <f>C21*100%</f>
        <v>10856.788403999999</v>
      </c>
      <c r="W21" s="203">
        <f>V21/C21</f>
        <v>1</v>
      </c>
    </row>
    <row r="22" spans="1:23" ht="30" customHeight="1" x14ac:dyDescent="0.2">
      <c r="A22" s="204">
        <v>10</v>
      </c>
      <c r="B22" s="193" t="str">
        <f>PLANILHA!C72</f>
        <v>REVESTIMENTO DE PAREDES E TETOS</v>
      </c>
      <c r="C22" s="192">
        <f>PLANILHA!G77</f>
        <v>66527.042924000008</v>
      </c>
      <c r="D22" s="203"/>
      <c r="E22" s="203"/>
      <c r="F22" s="203"/>
      <c r="G22" s="203"/>
      <c r="H22" s="203"/>
      <c r="I22" s="203"/>
      <c r="J22" s="192"/>
      <c r="K22" s="203"/>
      <c r="L22" s="192"/>
      <c r="M22" s="203"/>
      <c r="N22" s="192">
        <f>C22*30%</f>
        <v>19958.112877200001</v>
      </c>
      <c r="O22" s="203">
        <f>N22/C22</f>
        <v>0.3</v>
      </c>
      <c r="P22" s="192">
        <f>C22*30%</f>
        <v>19958.112877200001</v>
      </c>
      <c r="Q22" s="203">
        <f>P22/C22</f>
        <v>0.3</v>
      </c>
      <c r="R22" s="192">
        <f>C22*30%</f>
        <v>19958.112877200001</v>
      </c>
      <c r="S22" s="203">
        <f t="shared" ref="S22:S27" si="1">R22/C22</f>
        <v>0.3</v>
      </c>
      <c r="T22" s="192">
        <f>C22*10%</f>
        <v>6652.7042924000016</v>
      </c>
      <c r="U22" s="203">
        <f t="shared" ref="U22:U27" si="2">T22/C22</f>
        <v>0.1</v>
      </c>
      <c r="V22" s="203"/>
      <c r="W22" s="203"/>
    </row>
    <row r="23" spans="1:23" ht="30" customHeight="1" x14ac:dyDescent="0.2">
      <c r="A23" s="204">
        <v>11</v>
      </c>
      <c r="B23" s="191" t="str">
        <f>PLANILHA!C78</f>
        <v>REVESTIMENTO DE PISO</v>
      </c>
      <c r="C23" s="192">
        <f>PLANILHA!G84</f>
        <v>19426.403200000004</v>
      </c>
      <c r="D23" s="192"/>
      <c r="E23" s="192"/>
      <c r="F23" s="192"/>
      <c r="G23" s="192"/>
      <c r="H23" s="192"/>
      <c r="I23" s="203"/>
      <c r="J23" s="192"/>
      <c r="K23" s="203"/>
      <c r="L23" s="192"/>
      <c r="M23" s="192"/>
      <c r="N23" s="192"/>
      <c r="O23" s="192"/>
      <c r="P23" s="192"/>
      <c r="Q23" s="192"/>
      <c r="R23" s="192">
        <f>C23*40%</f>
        <v>7770.5612800000017</v>
      </c>
      <c r="S23" s="203">
        <f t="shared" si="1"/>
        <v>0.4</v>
      </c>
      <c r="T23" s="192">
        <f>C23*50%</f>
        <v>9713.2016000000021</v>
      </c>
      <c r="U23" s="203">
        <f t="shared" si="2"/>
        <v>0.5</v>
      </c>
      <c r="V23" s="192">
        <f>C23*10%</f>
        <v>1942.6403200000004</v>
      </c>
      <c r="W23" s="203">
        <f>V23/C23</f>
        <v>0.1</v>
      </c>
    </row>
    <row r="24" spans="1:23" ht="30" customHeight="1" x14ac:dyDescent="0.2">
      <c r="A24" s="204">
        <v>12</v>
      </c>
      <c r="B24" s="191" t="str">
        <f>PLANILHA!C85</f>
        <v xml:space="preserve">INSTALAÇÃO ELÉTRICA </v>
      </c>
      <c r="C24" s="192">
        <f>PLANILHA!G102</f>
        <v>30860.03</v>
      </c>
      <c r="D24" s="192"/>
      <c r="E24" s="192"/>
      <c r="F24" s="192"/>
      <c r="G24" s="192"/>
      <c r="H24" s="192"/>
      <c r="I24" s="192"/>
      <c r="J24" s="192">
        <f>C24*10%</f>
        <v>3086.0030000000002</v>
      </c>
      <c r="K24" s="203">
        <f>J24/C24</f>
        <v>0.1</v>
      </c>
      <c r="L24" s="192">
        <f>C24*10%</f>
        <v>3086.0030000000002</v>
      </c>
      <c r="M24" s="203">
        <f>L24/C24</f>
        <v>0.1</v>
      </c>
      <c r="N24" s="192">
        <f>C24*20%</f>
        <v>6172.0060000000003</v>
      </c>
      <c r="O24" s="203">
        <f>N24/C24</f>
        <v>0.2</v>
      </c>
      <c r="P24" s="192">
        <f>C24*20%</f>
        <v>6172.0060000000003</v>
      </c>
      <c r="Q24" s="203">
        <f>P24/C24</f>
        <v>0.2</v>
      </c>
      <c r="R24" s="192">
        <f>C24*20%</f>
        <v>6172.0060000000003</v>
      </c>
      <c r="S24" s="203">
        <f t="shared" si="1"/>
        <v>0.2</v>
      </c>
      <c r="T24" s="192">
        <f>C24*10%</f>
        <v>3086.0030000000002</v>
      </c>
      <c r="U24" s="203">
        <f t="shared" si="2"/>
        <v>0.1</v>
      </c>
      <c r="V24" s="192">
        <f>C24*10%</f>
        <v>3086.0030000000002</v>
      </c>
      <c r="W24" s="203">
        <f>V24/C24</f>
        <v>0.1</v>
      </c>
    </row>
    <row r="25" spans="1:23" ht="30" customHeight="1" x14ac:dyDescent="0.2">
      <c r="A25" s="204">
        <v>13</v>
      </c>
      <c r="B25" s="191" t="str">
        <f>PLANILHA!C103</f>
        <v>INSTALAÇÃO HIDRO SANITÁRIA</v>
      </c>
      <c r="C25" s="192">
        <f>PLANILHA!G137</f>
        <v>18581.553920000002</v>
      </c>
      <c r="D25" s="192"/>
      <c r="E25" s="192"/>
      <c r="F25" s="192"/>
      <c r="G25" s="192"/>
      <c r="H25" s="192"/>
      <c r="I25" s="192"/>
      <c r="J25" s="192">
        <f>C25*10%</f>
        <v>1858.1553920000003</v>
      </c>
      <c r="K25" s="203">
        <f>J25/C25</f>
        <v>0.1</v>
      </c>
      <c r="L25" s="192">
        <f>C25*10%</f>
        <v>1858.1553920000003</v>
      </c>
      <c r="M25" s="203">
        <f>L25/C25</f>
        <v>0.1</v>
      </c>
      <c r="N25" s="192">
        <f>C25*20%</f>
        <v>3716.3107840000007</v>
      </c>
      <c r="O25" s="203">
        <f>N25/C25</f>
        <v>0.2</v>
      </c>
      <c r="P25" s="192">
        <f>C25*20%</f>
        <v>3716.3107840000007</v>
      </c>
      <c r="Q25" s="203">
        <f>P25/C25</f>
        <v>0.2</v>
      </c>
      <c r="R25" s="192">
        <f>C25*20%</f>
        <v>3716.3107840000007</v>
      </c>
      <c r="S25" s="203">
        <f t="shared" si="1"/>
        <v>0.2</v>
      </c>
      <c r="T25" s="192">
        <f>C25*10%</f>
        <v>1858.1553920000003</v>
      </c>
      <c r="U25" s="203">
        <f t="shared" si="2"/>
        <v>0.1</v>
      </c>
      <c r="V25" s="192">
        <f>C25*10%</f>
        <v>1858.1553920000003</v>
      </c>
      <c r="W25" s="203">
        <f>V25/C25</f>
        <v>0.1</v>
      </c>
    </row>
    <row r="26" spans="1:23" ht="30" customHeight="1" x14ac:dyDescent="0.2">
      <c r="A26" s="204">
        <v>14</v>
      </c>
      <c r="B26" s="191" t="str">
        <f>PLANILHA!C138</f>
        <v>ESQUADRIAS DE MADEIRA</v>
      </c>
      <c r="C26" s="192">
        <f>PLANILHA!G141</f>
        <v>10738.199999999999</v>
      </c>
      <c r="D26" s="192"/>
      <c r="E26" s="192"/>
      <c r="F26" s="192"/>
      <c r="G26" s="192"/>
      <c r="H26" s="192"/>
      <c r="I26" s="192"/>
      <c r="J26" s="192"/>
      <c r="K26" s="192"/>
      <c r="L26" s="192"/>
      <c r="M26" s="203"/>
      <c r="N26" s="192">
        <f>C26*20%</f>
        <v>2147.64</v>
      </c>
      <c r="O26" s="203">
        <f>N26/C26</f>
        <v>0.2</v>
      </c>
      <c r="P26" s="192">
        <f>C26*20%</f>
        <v>2147.64</v>
      </c>
      <c r="Q26" s="203">
        <f>P26/C26</f>
        <v>0.2</v>
      </c>
      <c r="R26" s="192">
        <f>C26*20%</f>
        <v>2147.64</v>
      </c>
      <c r="S26" s="203">
        <f t="shared" si="1"/>
        <v>0.2</v>
      </c>
      <c r="T26" s="192">
        <f>C26*20%</f>
        <v>2147.64</v>
      </c>
      <c r="U26" s="203">
        <f t="shared" si="2"/>
        <v>0.2</v>
      </c>
      <c r="V26" s="192">
        <f>C26*20%</f>
        <v>2147.64</v>
      </c>
      <c r="W26" s="203">
        <f>V26/C26</f>
        <v>0.2</v>
      </c>
    </row>
    <row r="27" spans="1:23" ht="30" customHeight="1" x14ac:dyDescent="0.2">
      <c r="A27" s="204">
        <v>15</v>
      </c>
      <c r="B27" s="191" t="str">
        <f>PLANILHA!C142</f>
        <v>ESQUADRIAS METALICAS</v>
      </c>
      <c r="C27" s="192">
        <f>PLANILHA!G148</f>
        <v>29944.242614999999</v>
      </c>
      <c r="D27" s="192"/>
      <c r="E27" s="192"/>
      <c r="F27" s="192"/>
      <c r="G27" s="192"/>
      <c r="H27" s="192"/>
      <c r="I27" s="192"/>
      <c r="J27" s="192"/>
      <c r="K27" s="192"/>
      <c r="L27" s="192"/>
      <c r="M27" s="203"/>
      <c r="N27" s="192">
        <f>C27*30%</f>
        <v>8983.272784499999</v>
      </c>
      <c r="O27" s="203">
        <f>N27/C27</f>
        <v>0.3</v>
      </c>
      <c r="P27" s="192">
        <f>C27*30%</f>
        <v>8983.272784499999</v>
      </c>
      <c r="Q27" s="203">
        <f>P27/C27</f>
        <v>0.3</v>
      </c>
      <c r="R27" s="192">
        <f>C27*20%</f>
        <v>5988.8485230000006</v>
      </c>
      <c r="S27" s="203">
        <f t="shared" si="1"/>
        <v>0.2</v>
      </c>
      <c r="T27" s="192">
        <f>C27*20%</f>
        <v>5988.8485230000006</v>
      </c>
      <c r="U27" s="203">
        <f t="shared" si="2"/>
        <v>0.2</v>
      </c>
      <c r="V27" s="192"/>
      <c r="W27" s="203"/>
    </row>
    <row r="28" spans="1:23" ht="38.25" customHeight="1" x14ac:dyDescent="0.2">
      <c r="A28" s="204">
        <v>16</v>
      </c>
      <c r="B28" s="193" t="str">
        <f>PLANILHA!C149</f>
        <v>IMPERMEABILIZAÇÃO CALHAS, LAJES DESCOBERTAS, BALDRAMES, PAREDES E JARDINEIRAS</v>
      </c>
      <c r="C28" s="192">
        <f>PLANILHA!G151</f>
        <v>7459.4520000000002</v>
      </c>
      <c r="D28" s="192"/>
      <c r="E28" s="192"/>
      <c r="F28" s="192"/>
      <c r="G28" s="192"/>
      <c r="H28" s="192"/>
      <c r="I28" s="192"/>
      <c r="J28" s="192">
        <f>C28*100%</f>
        <v>7459.4520000000002</v>
      </c>
      <c r="K28" s="203">
        <f>J28/C28</f>
        <v>1</v>
      </c>
      <c r="L28" s="192"/>
      <c r="M28" s="192"/>
      <c r="N28" s="192"/>
      <c r="O28" s="203"/>
      <c r="P28" s="192"/>
      <c r="Q28" s="203"/>
      <c r="R28" s="192"/>
      <c r="S28" s="203"/>
      <c r="T28" s="192"/>
      <c r="U28" s="203"/>
      <c r="V28" s="192"/>
      <c r="W28" s="203"/>
    </row>
    <row r="29" spans="1:23" ht="30" customHeight="1" x14ac:dyDescent="0.2">
      <c r="A29" s="204">
        <v>17</v>
      </c>
      <c r="B29" s="193" t="str">
        <f>PLANILHA!C152</f>
        <v>PINTURA</v>
      </c>
      <c r="C29" s="192">
        <f>PLANILHA!G158</f>
        <v>28732.678077999997</v>
      </c>
      <c r="D29" s="192"/>
      <c r="E29" s="192"/>
      <c r="F29" s="192"/>
      <c r="G29" s="192"/>
      <c r="H29" s="192"/>
      <c r="I29" s="192"/>
      <c r="J29" s="192"/>
      <c r="K29" s="192"/>
      <c r="L29" s="192"/>
      <c r="M29" s="203"/>
      <c r="N29" s="192">
        <f>C29*20%</f>
        <v>5746.5356155999998</v>
      </c>
      <c r="O29" s="203">
        <f>N29/C29</f>
        <v>0.2</v>
      </c>
      <c r="P29" s="192">
        <f>C29*20%</f>
        <v>5746.5356155999998</v>
      </c>
      <c r="Q29" s="203">
        <f>P29/C29</f>
        <v>0.2</v>
      </c>
      <c r="R29" s="192">
        <f>C29*20%</f>
        <v>5746.5356155999998</v>
      </c>
      <c r="S29" s="203">
        <f>R29/C29</f>
        <v>0.2</v>
      </c>
      <c r="T29" s="192">
        <f>C29*20%</f>
        <v>5746.5356155999998</v>
      </c>
      <c r="U29" s="203">
        <f t="shared" ref="U29:U35" si="3">T29/C29</f>
        <v>0.2</v>
      </c>
      <c r="V29" s="192">
        <f>C29*20%</f>
        <v>5746.5356155999998</v>
      </c>
      <c r="W29" s="203">
        <f>V29/C29</f>
        <v>0.2</v>
      </c>
    </row>
    <row r="30" spans="1:23" ht="30" customHeight="1" x14ac:dyDescent="0.2">
      <c r="A30" s="204">
        <v>18</v>
      </c>
      <c r="B30" s="191" t="str">
        <f>PLANILHA!C159</f>
        <v xml:space="preserve">SERVIÇOS COMPLEMENTARES </v>
      </c>
      <c r="C30" s="192">
        <f>PLANILHA!G161</f>
        <v>1465.2206099999999</v>
      </c>
      <c r="D30" s="192"/>
      <c r="E30" s="192"/>
      <c r="F30" s="192"/>
      <c r="G30" s="192"/>
      <c r="H30" s="192"/>
      <c r="I30" s="192"/>
      <c r="J30" s="192"/>
      <c r="K30" s="192"/>
      <c r="L30" s="192"/>
      <c r="M30" s="192"/>
      <c r="N30" s="192"/>
      <c r="O30" s="203"/>
      <c r="P30" s="192"/>
      <c r="Q30" s="203"/>
      <c r="R30" s="192"/>
      <c r="S30" s="203"/>
      <c r="T30" s="192">
        <f>C30*100%</f>
        <v>1465.2206099999999</v>
      </c>
      <c r="U30" s="203">
        <f t="shared" si="3"/>
        <v>1</v>
      </c>
      <c r="V30" s="192"/>
      <c r="W30" s="203"/>
    </row>
    <row r="31" spans="1:23" ht="30" customHeight="1" x14ac:dyDescent="0.2">
      <c r="A31" s="204">
        <v>19</v>
      </c>
      <c r="B31" s="191" t="str">
        <f>PLANILHA!C162</f>
        <v>VIDROS PARA ESQUADRIAS</v>
      </c>
      <c r="C31" s="192">
        <f>PLANILHA!G165</f>
        <v>3145.4100000000003</v>
      </c>
      <c r="D31" s="192"/>
      <c r="E31" s="192"/>
      <c r="F31" s="192"/>
      <c r="G31" s="192"/>
      <c r="H31" s="192"/>
      <c r="I31" s="192"/>
      <c r="J31" s="192"/>
      <c r="K31" s="192"/>
      <c r="L31" s="192"/>
      <c r="M31" s="192"/>
      <c r="N31" s="192"/>
      <c r="O31" s="203"/>
      <c r="P31" s="192"/>
      <c r="Q31" s="203"/>
      <c r="R31" s="192"/>
      <c r="S31" s="203"/>
      <c r="T31" s="192">
        <f>C31*100%</f>
        <v>3145.4100000000003</v>
      </c>
      <c r="U31" s="203">
        <f t="shared" si="3"/>
        <v>1</v>
      </c>
      <c r="V31" s="192"/>
      <c r="W31" s="203"/>
    </row>
    <row r="32" spans="1:23" ht="30" customHeight="1" x14ac:dyDescent="0.2">
      <c r="A32" s="204">
        <v>20</v>
      </c>
      <c r="B32" s="191" t="str">
        <f>PLANILHA!C166</f>
        <v>PLACAS E PAINÉIS DIVISÓRIOS</v>
      </c>
      <c r="C32" s="192">
        <f>PLANILHA!G168</f>
        <v>7760.0250000000015</v>
      </c>
      <c r="D32" s="192"/>
      <c r="E32" s="192"/>
      <c r="F32" s="192"/>
      <c r="G32" s="192"/>
      <c r="H32" s="192"/>
      <c r="I32" s="192"/>
      <c r="J32" s="192"/>
      <c r="K32" s="192"/>
      <c r="L32" s="192"/>
      <c r="M32" s="192"/>
      <c r="N32" s="192"/>
      <c r="O32" s="203"/>
      <c r="P32" s="192"/>
      <c r="Q32" s="203"/>
      <c r="R32" s="192">
        <f>C32*50%</f>
        <v>3880.0125000000007</v>
      </c>
      <c r="S32" s="203">
        <f>R32/C32</f>
        <v>0.5</v>
      </c>
      <c r="T32" s="192">
        <f>C32*50%</f>
        <v>3880.0125000000007</v>
      </c>
      <c r="U32" s="203">
        <f t="shared" si="3"/>
        <v>0.5</v>
      </c>
      <c r="V32" s="192"/>
      <c r="W32" s="203"/>
    </row>
    <row r="33" spans="1:23" ht="30" customHeight="1" x14ac:dyDescent="0.2">
      <c r="A33" s="204">
        <v>21</v>
      </c>
      <c r="B33" s="191" t="str">
        <f>PLANILHA!C169</f>
        <v>PAVIMENTAÇÃO</v>
      </c>
      <c r="C33" s="192">
        <f>PLANILHA!G171</f>
        <v>4481.2560000000003</v>
      </c>
      <c r="D33" s="192"/>
      <c r="E33" s="192"/>
      <c r="F33" s="192"/>
      <c r="G33" s="192"/>
      <c r="H33" s="192"/>
      <c r="I33" s="192"/>
      <c r="J33" s="192"/>
      <c r="K33" s="192"/>
      <c r="L33" s="192"/>
      <c r="M33" s="192"/>
      <c r="N33" s="192"/>
      <c r="O33" s="203"/>
      <c r="P33" s="192"/>
      <c r="Q33" s="203"/>
      <c r="R33" s="192"/>
      <c r="S33" s="203"/>
      <c r="T33" s="192">
        <f>C33*100%</f>
        <v>4481.2560000000003</v>
      </c>
      <c r="U33" s="203">
        <f t="shared" si="3"/>
        <v>1</v>
      </c>
      <c r="V33" s="192"/>
      <c r="W33" s="203"/>
    </row>
    <row r="34" spans="1:23" ht="30" customHeight="1" x14ac:dyDescent="0.2">
      <c r="A34" s="204">
        <v>22</v>
      </c>
      <c r="B34" s="191" t="str">
        <f>PLANILHA!C172</f>
        <v>DIVERSOS INTERNOS</v>
      </c>
      <c r="C34" s="192">
        <f>PLANILHA!G179</f>
        <v>20782.399870000001</v>
      </c>
      <c r="D34" s="192"/>
      <c r="E34" s="192"/>
      <c r="F34" s="192"/>
      <c r="G34" s="192"/>
      <c r="H34" s="192"/>
      <c r="I34" s="192"/>
      <c r="J34" s="192"/>
      <c r="K34" s="192"/>
      <c r="L34" s="192"/>
      <c r="M34" s="192"/>
      <c r="N34" s="192"/>
      <c r="O34" s="203"/>
      <c r="P34" s="192"/>
      <c r="Q34" s="203"/>
      <c r="R34" s="192">
        <f>C34*40%</f>
        <v>8312.9599480000015</v>
      </c>
      <c r="S34" s="203">
        <f>R34/C34</f>
        <v>0.40000000000000008</v>
      </c>
      <c r="T34" s="192">
        <f>C34*30%</f>
        <v>6234.7199609999998</v>
      </c>
      <c r="U34" s="203">
        <f t="shared" si="3"/>
        <v>0.3</v>
      </c>
      <c r="V34" s="192">
        <f>C34*30%</f>
        <v>6234.7199609999998</v>
      </c>
      <c r="W34" s="203">
        <f>V34/C34</f>
        <v>0.3</v>
      </c>
    </row>
    <row r="35" spans="1:23" ht="30" customHeight="1" x14ac:dyDescent="0.2">
      <c r="A35" s="204">
        <v>23</v>
      </c>
      <c r="B35" s="193" t="str">
        <f>PLANILHA!C180</f>
        <v>TRATAMENTO, CONSERVAÇÃO E LIMPEZA</v>
      </c>
      <c r="C35" s="192">
        <f>PLANILHA!G182</f>
        <v>3206.7161000000001</v>
      </c>
      <c r="D35" s="192"/>
      <c r="E35" s="192"/>
      <c r="F35" s="192"/>
      <c r="G35" s="192"/>
      <c r="H35" s="192"/>
      <c r="I35" s="192"/>
      <c r="J35" s="192"/>
      <c r="K35" s="192"/>
      <c r="L35" s="192"/>
      <c r="M35" s="192"/>
      <c r="N35" s="192"/>
      <c r="O35" s="203"/>
      <c r="P35" s="192"/>
      <c r="Q35" s="203"/>
      <c r="R35" s="192">
        <f>C35*40%</f>
        <v>1282.6864400000002</v>
      </c>
      <c r="S35" s="203">
        <f>R35/C35</f>
        <v>0.4</v>
      </c>
      <c r="T35" s="192">
        <f>C35*30%</f>
        <v>962.01482999999996</v>
      </c>
      <c r="U35" s="203">
        <f t="shared" si="3"/>
        <v>0.3</v>
      </c>
      <c r="V35" s="192">
        <f>C35*30%</f>
        <v>962.01482999999996</v>
      </c>
      <c r="W35" s="203">
        <f>V35/C35</f>
        <v>0.3</v>
      </c>
    </row>
    <row r="36" spans="1:23" x14ac:dyDescent="0.2">
      <c r="A36" s="190"/>
      <c r="B36" s="191"/>
      <c r="C36" s="192"/>
      <c r="D36" s="192"/>
      <c r="E36" s="192"/>
      <c r="F36" s="192"/>
      <c r="G36" s="192"/>
      <c r="H36" s="192"/>
      <c r="I36" s="192"/>
      <c r="J36" s="192"/>
      <c r="K36" s="192"/>
      <c r="L36" s="192"/>
      <c r="M36" s="192"/>
      <c r="N36" s="192"/>
      <c r="O36" s="203"/>
      <c r="P36" s="192"/>
      <c r="Q36" s="203"/>
      <c r="R36" s="192"/>
      <c r="S36" s="203"/>
      <c r="T36" s="192"/>
      <c r="U36" s="203"/>
      <c r="V36" s="192"/>
      <c r="W36" s="203"/>
    </row>
    <row r="37" spans="1:23" ht="27" customHeight="1" x14ac:dyDescent="0.2">
      <c r="A37" s="194" t="s">
        <v>21</v>
      </c>
      <c r="B37" s="191"/>
      <c r="C37" s="195">
        <f>SUM(C13:C35)</f>
        <v>461331.66766520002</v>
      </c>
      <c r="D37" s="202">
        <f>SUM(D13:D34)</f>
        <v>41595.891138960003</v>
      </c>
      <c r="E37" s="203">
        <f>D37/$C$37</f>
        <v>9.0164829458764112E-2</v>
      </c>
      <c r="F37" s="202">
        <f>SUM(F13:F34)</f>
        <v>26833.427064759999</v>
      </c>
      <c r="G37" s="203">
        <f>F37/$C$37</f>
        <v>5.8165153067778759E-2</v>
      </c>
      <c r="H37" s="202">
        <f>SUM(H13:H34)</f>
        <v>25007.000117640004</v>
      </c>
      <c r="I37" s="203">
        <f>H37/$C$37</f>
        <v>5.4206120824526208E-2</v>
      </c>
      <c r="J37" s="202">
        <f>SUM(J13:J34)</f>
        <v>33449.456413840002</v>
      </c>
      <c r="K37" s="203">
        <f>J37/$C$37</f>
        <v>7.2506308927647936E-2</v>
      </c>
      <c r="L37" s="202">
        <f>SUM(L13:L34)</f>
        <v>10164.405627000002</v>
      </c>
      <c r="M37" s="203">
        <f>L37/$C$37</f>
        <v>2.2032750707190921E-2</v>
      </c>
      <c r="N37" s="202">
        <f>SUM(N13:N34)</f>
        <v>83509.767749300008</v>
      </c>
      <c r="O37" s="203">
        <f>N37/$C$37</f>
        <v>0.18101893627190827</v>
      </c>
      <c r="P37" s="202">
        <f>SUM(P13:P34)</f>
        <v>83509.767749300008</v>
      </c>
      <c r="Q37" s="203">
        <f>P37/$C$37</f>
        <v>0.18101893627190827</v>
      </c>
      <c r="R37" s="202">
        <f>SUM(R13:R35)</f>
        <v>67020.702962800016</v>
      </c>
      <c r="S37" s="203">
        <f>R37/$C$37</f>
        <v>0.1452766147661006</v>
      </c>
      <c r="T37" s="202">
        <f>SUM(T13:T35)</f>
        <v>55361.722324000002</v>
      </c>
      <c r="U37" s="203">
        <f>T37/$C$37</f>
        <v>0.12000416664259302</v>
      </c>
      <c r="V37" s="202">
        <f>SUM(V13:V35)</f>
        <v>34879.526517600003</v>
      </c>
      <c r="W37" s="203">
        <f>V37/$C$37</f>
        <v>7.5606183061581955E-2</v>
      </c>
    </row>
    <row r="38" spans="1:23" ht="34.5" customHeight="1" x14ac:dyDescent="0.2">
      <c r="A38" s="196" t="s">
        <v>50</v>
      </c>
      <c r="B38" s="197"/>
      <c r="C38" s="198"/>
      <c r="D38" s="199">
        <f>D37</f>
        <v>41595.891138960003</v>
      </c>
      <c r="E38" s="200">
        <f>E37</f>
        <v>9.0164829458764112E-2</v>
      </c>
      <c r="F38" s="199">
        <f>F37+D38</f>
        <v>68429.318203720002</v>
      </c>
      <c r="G38" s="200">
        <f>E38+G37</f>
        <v>0.14832998252654286</v>
      </c>
      <c r="H38" s="199">
        <f>H37+F38</f>
        <v>93436.318321360013</v>
      </c>
      <c r="I38" s="200">
        <f t="shared" ref="I38:O38" si="4">G38+I37</f>
        <v>0.20253610335106909</v>
      </c>
      <c r="J38" s="199">
        <f t="shared" si="4"/>
        <v>126885.77473520002</v>
      </c>
      <c r="K38" s="200">
        <f t="shared" si="4"/>
        <v>0.27504241227871701</v>
      </c>
      <c r="L38" s="199">
        <f t="shared" si="4"/>
        <v>137050.18036220002</v>
      </c>
      <c r="M38" s="200">
        <f t="shared" si="4"/>
        <v>0.29707516298590791</v>
      </c>
      <c r="N38" s="199">
        <f t="shared" si="4"/>
        <v>220559.94811150001</v>
      </c>
      <c r="O38" s="200">
        <f t="shared" si="4"/>
        <v>0.47809409925781621</v>
      </c>
      <c r="P38" s="199">
        <f t="shared" ref="P38" si="5">N38+P37</f>
        <v>304069.7158608</v>
      </c>
      <c r="Q38" s="200">
        <f t="shared" ref="Q38" si="6">O38+Q37</f>
        <v>0.65911303552972444</v>
      </c>
      <c r="R38" s="199">
        <f t="shared" ref="R38" si="7">P38+R37</f>
        <v>371090.41882360005</v>
      </c>
      <c r="S38" s="200">
        <f t="shared" ref="S38" si="8">Q38+S37</f>
        <v>0.80438965029582499</v>
      </c>
      <c r="T38" s="199">
        <f t="shared" ref="T38" si="9">R38+T37</f>
        <v>426452.14114760002</v>
      </c>
      <c r="U38" s="200">
        <f t="shared" ref="U38" si="10">S38+U37</f>
        <v>0.92439381693841804</v>
      </c>
      <c r="V38" s="199">
        <f t="shared" ref="V38" si="11">T38+V37</f>
        <v>461331.66766520002</v>
      </c>
      <c r="W38" s="200">
        <f t="shared" ref="W38" si="12">U38+W37</f>
        <v>1</v>
      </c>
    </row>
    <row r="43" spans="1:23" x14ac:dyDescent="0.2">
      <c r="C43" s="201"/>
    </row>
  </sheetData>
  <mergeCells count="15">
    <mergeCell ref="V11:W11"/>
    <mergeCell ref="A10:W10"/>
    <mergeCell ref="A1:W9"/>
    <mergeCell ref="P11:Q11"/>
    <mergeCell ref="R11:S11"/>
    <mergeCell ref="T11:U11"/>
    <mergeCell ref="L11:M11"/>
    <mergeCell ref="A11:A12"/>
    <mergeCell ref="B11:B12"/>
    <mergeCell ref="C11:C12"/>
    <mergeCell ref="D11:E11"/>
    <mergeCell ref="F11:G11"/>
    <mergeCell ref="H11:I11"/>
    <mergeCell ref="N11:O11"/>
    <mergeCell ref="J11:K11"/>
  </mergeCells>
  <printOptions horizontalCentered="1"/>
  <pageMargins left="0.78740157480314965" right="0.78740157480314965" top="0.98425196850393704" bottom="0.98425196850393704" header="0.51181102362204722" footer="0.51181102362204722"/>
  <pageSetup paperSize="8" scale="50" orientation="landscape" r:id="rId1"/>
  <headerFooter alignWithMargins="0">
    <oddFooter>Página &amp;P de &amp;N</oddFooter>
  </headerFooter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4" baseType="variant">
      <vt:variant>
        <vt:lpstr>Planilhas</vt:lpstr>
      </vt:variant>
      <vt:variant>
        <vt:i4>3</vt:i4>
      </vt:variant>
      <vt:variant>
        <vt:lpstr>Intervalos nomeados</vt:lpstr>
      </vt:variant>
      <vt:variant>
        <vt:i4>2</vt:i4>
      </vt:variant>
    </vt:vector>
  </HeadingPairs>
  <TitlesOfParts>
    <vt:vector size="5" baseType="lpstr">
      <vt:lpstr>PLANILHA</vt:lpstr>
      <vt:lpstr>calculos</vt:lpstr>
      <vt:lpstr>Cron </vt:lpstr>
      <vt:lpstr>PLANILHA!Area_de_impressao</vt:lpstr>
      <vt:lpstr>PLANILHA!Titulos_de_impressao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ANDRE</dc:creator>
  <cp:lastModifiedBy>PMSDN</cp:lastModifiedBy>
  <cp:lastPrinted>2018-02-20T15:57:46Z</cp:lastPrinted>
  <dcterms:created xsi:type="dcterms:W3CDTF">2009-11-30T10:47:34Z</dcterms:created>
  <dcterms:modified xsi:type="dcterms:W3CDTF">2018-03-08T17:01:16Z</dcterms:modified>
</cp:coreProperties>
</file>