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3050" windowWidth="14340" windowHeight="7320" tabRatio="826" activeTab="3"/>
  </bookViews>
  <sheets>
    <sheet name="PLANILHA " sheetId="11" r:id="rId1"/>
    <sheet name="MEMORIA DE CALCULO" sheetId="12" r:id="rId2"/>
    <sheet name="Cronograma" sheetId="14" r:id="rId3"/>
    <sheet name="Trincheira drenante COMP 02" sheetId="15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1Excel_BuiltIn_Print_Area_3_1">#REF!</definedName>
    <definedName name="_Fill" hidden="1">#REF!</definedName>
    <definedName name="_FOG50">#REF!</definedName>
    <definedName name="_PVC100">#REF!</definedName>
    <definedName name="_PVC150">#REF!</definedName>
    <definedName name="_PVC50">#REF!</definedName>
    <definedName name="_PVC75">#REF!</definedName>
    <definedName name="_VBF1">#REF!</definedName>
    <definedName name="_VE1">#REF!</definedName>
    <definedName name="_VO1">[1]MEMORIAL!#REF!</definedName>
    <definedName name="_VR1">#REF!</definedName>
    <definedName name="A__1">[1]MEMORIAL!#REF!</definedName>
    <definedName name="A__1_1">[1]MEMORIAL!#REF!</definedName>
    <definedName name="A__2">[1]MEMORIAL!#REF!</definedName>
    <definedName name="A__2_1">[1]MEMORIAL!#REF!</definedName>
    <definedName name="A__3">[1]MEMORIAL!#REF!</definedName>
    <definedName name="A__3_1">[1]MEMORIAL!#REF!</definedName>
    <definedName name="A__4">[1]MEMORIAL!#REF!</definedName>
    <definedName name="A__4_1">[1]MEMORIAL!#REF!</definedName>
    <definedName name="A__5">[1]MEMORIAL!#REF!</definedName>
    <definedName name="A__5_1">[1]MEMORIAL!#REF!</definedName>
    <definedName name="A__6">[1]MEMORIAL!#REF!</definedName>
    <definedName name="A__6_1">[1]MEMORIAL!#REF!</definedName>
    <definedName name="A_1">[1]MEMORIAL!#REF!</definedName>
    <definedName name="A_1_1">[1]MEMORIAL!#REF!</definedName>
    <definedName name="A_2">[1]MEMORIAL!#REF!</definedName>
    <definedName name="A_2_1">[1]MEMORIAL!#REF!</definedName>
    <definedName name="A_3">[1]MEMORIAL!#REF!</definedName>
    <definedName name="A_3_1">[1]MEMORIAL!#REF!</definedName>
    <definedName name="APARENTE">#REF!</definedName>
    <definedName name="_xlnm.Print_Area" localSheetId="2">Cronograma!$A$1:$M$14</definedName>
    <definedName name="_xlnm.Print_Area" localSheetId="3">'Trincheira drenante COMP 02'!$A$1:$J$51</definedName>
    <definedName name="Área_impressão_IM">#REF!</definedName>
    <definedName name="ASFALTO">#REF!</definedName>
    <definedName name="ASFALTO_1">#REF!</definedName>
    <definedName name="BF">[2]MEMORIAL!#REF!</definedName>
    <definedName name="BF_1">[3]MEMORIAL!#REF!</definedName>
    <definedName name="BLOCRET">#REF!</definedName>
    <definedName name="BLOCRET_1">#REF!</definedName>
    <definedName name="ciclopico">[3]MEMORIAL!#REF!</definedName>
    <definedName name="ciclopico_1">[3]MEMORIAL!#REF!</definedName>
    <definedName name="COMPOSICAO01">#REF!</definedName>
    <definedName name="COMPOSIÇÃO01">#REF!</definedName>
    <definedName name="COMPOSICAO01_1">#REF!</definedName>
    <definedName name="COMPOSICAO02">#REF!</definedName>
    <definedName name="COMPOSICAO02_1">#REF!</definedName>
    <definedName name="concciclo">#REF!</definedName>
    <definedName name="concreto">#REF!</definedName>
    <definedName name="CSA">#REF!</definedName>
    <definedName name="CSA_1">#REF!</definedName>
    <definedName name="CSPP">#REF!</definedName>
    <definedName name="CSPP_1">#REF!</definedName>
    <definedName name="DEFOFO">#REF!</definedName>
    <definedName name="DEFOFO100">#REF!</definedName>
    <definedName name="DEFOFO150">#REF!</definedName>
    <definedName name="DEFOFO200">#REF!</definedName>
    <definedName name="DEFOFO250">#REF!</definedName>
    <definedName name="DEFOFO300">#REF!</definedName>
    <definedName name="Excel_BuiltIn__FilterDatabase_1">#REF!</definedName>
    <definedName name="Excel_BuiltIn_Print_Area_3_1">#REF!</definedName>
    <definedName name="Excel_BuiltIn_Print_Area_3_1_1">#REF!</definedName>
    <definedName name="Excel_BuiltIn_Print_Area_4">#REF!</definedName>
    <definedName name="Excel_BuiltIn_Print_Area_5_1">#REF!</definedName>
    <definedName name="Excel_BuiltIn_Print_Area_5_1_1">#REF!</definedName>
    <definedName name="Excel_BuiltIn_Print_Area_6_1">#REF!</definedName>
    <definedName name="Excel_BuiltIn_Print_Area_8_1">#REF!</definedName>
    <definedName name="Excel_BuiltIn_Print_Titles_3">#REF!</definedName>
    <definedName name="Excel_BuiltIn_Print_Titles_3_1">#REF!</definedName>
    <definedName name="Excel_BuiltIn_Print_Titles_5_1">#REF!</definedName>
    <definedName name="EXTENSÃO">#REF!</definedName>
    <definedName name="EXTENSÃO_1">#REF!</definedName>
    <definedName name="extred100">[4]MEMORIAL!#REF!</definedName>
    <definedName name="EXTREDE">#REF!</definedName>
    <definedName name="EXTREDE_1">#REF!</definedName>
    <definedName name="FOFO">#REF!</definedName>
    <definedName name="FOFO150">#REF!</definedName>
    <definedName name="FOFO200">#REF!</definedName>
    <definedName name="FOFO50">#REF!</definedName>
    <definedName name="FOFO75">#REF!</definedName>
    <definedName name="FOFO80">#REF!</definedName>
    <definedName name="gil">#REF!</definedName>
    <definedName name="MCOD02.020.0010">[5]MEMORIAL!#REF!</definedName>
    <definedName name="MCOD02.020.0010_1">[6]MEMORIAL!#REF!</definedName>
    <definedName name="MCOD02.020.0070">[5]MEMORIAL!#REF!</definedName>
    <definedName name="MCOD02.020.0070_1">[6]MEMORIAL!#REF!</definedName>
    <definedName name="MCOD02.030.0090">[5]MEMORIAL!#REF!</definedName>
    <definedName name="MCOD02.030.0090_1">[6]MEMORIAL!#REF!</definedName>
    <definedName name="MCOD02.030.0100">[5]MEMORIAL!#REF!</definedName>
    <definedName name="MCOD02.030.0100_1">[6]MEMORIAL!#REF!</definedName>
    <definedName name="MCOD02.040.0200">[5]MEMORIAL!#REF!</definedName>
    <definedName name="MCOD02.040.0200_1">[6]MEMORIAL!#REF!</definedName>
    <definedName name="MCOD02.040.0280">[5]MEMORIAL!#REF!</definedName>
    <definedName name="MCOD02.040.0280_1">[6]MEMORIAL!#REF!</definedName>
    <definedName name="MCOD02.040.0921">[5]MEMORIAL!#REF!</definedName>
    <definedName name="MCOD02.040.0921_1">[6]MEMORIAL!#REF!</definedName>
    <definedName name="MCOD02.040.1055">[5]MEMORIAL!#REF!</definedName>
    <definedName name="MCOD02.040.1055_1">[6]MEMORIAL!#REF!</definedName>
    <definedName name="MCOD02.040.1060">[5]MEMORIAL!#REF!</definedName>
    <definedName name="MCOD02.040.1060_1">[6]MEMORIAL!#REF!</definedName>
    <definedName name="MCOD02.040.3790">[5]MEMORIAL!#REF!</definedName>
    <definedName name="MCOD02.040.3790_1">[6]MEMORIAL!#REF!</definedName>
    <definedName name="MCOD02.040.3800">[5]MEMORIAL!#REF!</definedName>
    <definedName name="MCOD02.040.3800_1">[6]MEMORIAL!#REF!</definedName>
    <definedName name="MCOD02.040.3810">[5]MEMORIAL!#REF!</definedName>
    <definedName name="MCOD02.040.3810_1">[6]MEMORIAL!#REF!</definedName>
    <definedName name="MCOD02.040.4510">[5]MEMORIAL!#REF!</definedName>
    <definedName name="MCOD02.040.4510_1">[6]MEMORIAL!#REF!</definedName>
    <definedName name="MCOD02.040.4520">[5]MEMORIAL!#REF!</definedName>
    <definedName name="MCOD02.040.4520_1">[6]MEMORIAL!#REF!</definedName>
    <definedName name="MCOD02.040.4550">[5]MEMORIAL!#REF!</definedName>
    <definedName name="MCOD02.040.4550_1">[6]MEMORIAL!#REF!</definedName>
    <definedName name="MCOD02.040.4620">[5]MEMORIAL!#REF!</definedName>
    <definedName name="MCOD02.040.4620_1">[6]MEMORIAL!#REF!</definedName>
    <definedName name="MCOD02.040.4630">[5]MEMORIAL!#REF!</definedName>
    <definedName name="MCOD02.040.4630_1">[6]MEMORIAL!#REF!</definedName>
    <definedName name="MCOD02.040.4636">[5]MEMORIAL!#REF!</definedName>
    <definedName name="MCOD02.040.4636_1">[6]MEMORIAL!#REF!</definedName>
    <definedName name="MCOD02.040.4690">[5]MEMORIAL!#REF!</definedName>
    <definedName name="MCOD02.040.4690_1">[6]MEMORIAL!#REF!</definedName>
    <definedName name="MCOD02.040.7402">[5]MEMORIAL!#REF!</definedName>
    <definedName name="MCOD02.040.7402_1">[6]MEMORIAL!#REF!</definedName>
    <definedName name="MCOD02.040.9800">[5]MEMORIAL!#REF!</definedName>
    <definedName name="MCOD02.040.9800_1">[6]MEMORIAL!#REF!</definedName>
    <definedName name="MCOD02.040.9802">[5]MEMORIAL!#REF!</definedName>
    <definedName name="MCOD02.040.9802_1">[6]MEMORIAL!#REF!</definedName>
    <definedName name="MCOD02.040.9804">[5]MEMORIAL!#REF!</definedName>
    <definedName name="MCOD02.040.9804_1">[6]MEMORIAL!#REF!</definedName>
    <definedName name="MCOD02.110.0014">[5]MEMORIAL!#REF!</definedName>
    <definedName name="MCOD02.110.0014_1">[6]MEMORIAL!#REF!</definedName>
    <definedName name="MCOD02.110.0054">[5]MEMORIAL!#REF!</definedName>
    <definedName name="MCOD02.110.0054_1">[6]MEMORIAL!#REF!</definedName>
    <definedName name="MCOD02.110.0066">[5]MEMORIAL!#REF!</definedName>
    <definedName name="MCOD02.110.0066_1">[6]MEMORIAL!#REF!</definedName>
    <definedName name="MCOD02.110.0094">[5]MEMORIAL!#REF!</definedName>
    <definedName name="MCOD02.110.0094_1">[6]MEMORIAL!#REF!</definedName>
    <definedName name="MCOD02.110.0106">[5]MEMORIAL!#REF!</definedName>
    <definedName name="MCOD02.110.0106_1">[6]MEMORIAL!#REF!</definedName>
    <definedName name="MCOD02.110.0110">[5]MEMORIAL!#REF!</definedName>
    <definedName name="MCOD02.110.0110_1">[6]MEMORIAL!#REF!</definedName>
    <definedName name="MCOD02.110.0134">[5]MEMORIAL!#REF!</definedName>
    <definedName name="MCOD02.110.0134_1">[6]MEMORIAL!#REF!</definedName>
    <definedName name="MCOD02.110.0146">[5]MEMORIAL!#REF!</definedName>
    <definedName name="MCOD02.110.0146_1">[6]MEMORIAL!#REF!</definedName>
    <definedName name="MCOD02.110.0150">[5]MEMORIAL!#REF!</definedName>
    <definedName name="MCOD02.110.0150_1">[6]MEMORIAL!#REF!</definedName>
    <definedName name="MCOD02.110.0610">[5]MEMORIAL!#REF!</definedName>
    <definedName name="MCOD02.110.0610_1">[6]MEMORIAL!#REF!</definedName>
    <definedName name="MCOD02.110.0620">[5]MEMORIAL!#REF!</definedName>
    <definedName name="MCOD02.110.0620_1">[6]MEMORIAL!#REF!</definedName>
    <definedName name="MCOD02.110.0734">[5]MEMORIAL!#REF!</definedName>
    <definedName name="MCOD02.110.0734_1">[6]MEMORIAL!#REF!</definedName>
    <definedName name="MCOD02.110.0738">[5]MEMORIAL!#REF!</definedName>
    <definedName name="MCOD02.110.0738_1">[6]MEMORIAL!#REF!</definedName>
    <definedName name="MCOD02.110.0750">[5]MEMORIAL!#REF!</definedName>
    <definedName name="MCOD02.110.0750_1">[6]MEMORIAL!#REF!</definedName>
    <definedName name="MCOD02.110.1014">[5]MEMORIAL!#REF!</definedName>
    <definedName name="MCOD02.110.1014_1">[6]MEMORIAL!#REF!</definedName>
    <definedName name="MCOD02.110.1020">[5]MEMORIAL!#REF!</definedName>
    <definedName name="MCOD02.110.1020_1">[6]MEMORIAL!#REF!</definedName>
    <definedName name="MCOD02.110.1164">[5]MEMORIAL!#REF!</definedName>
    <definedName name="MCOD02.110.1164_1">[6]MEMORIAL!#REF!</definedName>
    <definedName name="MCOD02.110.1166">[5]MEMORIAL!#REF!</definedName>
    <definedName name="MCOD02.110.1166_1">[6]MEMORIAL!#REF!</definedName>
    <definedName name="MCOD02.110.1420">[5]MEMORIAL!#REF!</definedName>
    <definedName name="MCOD02.110.1420_1">[6]MEMORIAL!#REF!</definedName>
    <definedName name="MCOD02.110.1426">[5]MEMORIAL!#REF!</definedName>
    <definedName name="MCOD02.110.1426_1">[6]MEMORIAL!#REF!</definedName>
    <definedName name="MCOD02.110.1654">[5]MEMORIAL!#REF!</definedName>
    <definedName name="MCOD02.110.1654_1">[6]MEMORIAL!#REF!</definedName>
    <definedName name="MCOD02.110.1880">[5]MEMORIAL!#REF!</definedName>
    <definedName name="MCOD02.110.1880_1">[6]MEMORIAL!#REF!</definedName>
    <definedName name="MCOD02.110.1974">[5]MEMORIAL!#REF!</definedName>
    <definedName name="MCOD02.110.1974_1">[6]MEMORIAL!#REF!</definedName>
    <definedName name="MCOD02.110.1996">[5]MEMORIAL!#REF!</definedName>
    <definedName name="MCOD02.110.1996_1">[6]MEMORIAL!#REF!</definedName>
    <definedName name="MCOD02.110.2012">[5]MEMORIAL!#REF!</definedName>
    <definedName name="MCOD02.110.2012_1">[6]MEMORIAL!#REF!</definedName>
    <definedName name="MCOD02.110.2016">[5]MEMORIAL!#REF!</definedName>
    <definedName name="MCOD02.110.2016_1">[6]MEMORIAL!#REF!</definedName>
    <definedName name="MCOD02.110.2024">[5]MEMORIAL!#REF!</definedName>
    <definedName name="MCOD02.110.2024_1">[6]MEMORIAL!#REF!</definedName>
    <definedName name="MCOD02.110.2026">[5]MEMORIAL!#REF!</definedName>
    <definedName name="MCOD02.110.2026_1">[6]MEMORIAL!#REF!</definedName>
    <definedName name="MCOD02.110.2310">[5]MEMORIAL!#REF!</definedName>
    <definedName name="MCOD02.110.2310_1">[6]MEMORIAL!#REF!</definedName>
    <definedName name="MCOD02.110.2480">[5]MEMORIAL!#REF!</definedName>
    <definedName name="MCOD02.110.2480_1">[6]MEMORIAL!#REF!</definedName>
    <definedName name="MCOD02.110.2798">[5]MEMORIAL!#REF!</definedName>
    <definedName name="MCOD02.110.2798_1">[6]MEMORIAL!#REF!</definedName>
    <definedName name="MCOD02.110.2806">[5]MEMORIAL!#REF!</definedName>
    <definedName name="MCOD02.110.2806_1">[6]MEMORIAL!#REF!</definedName>
    <definedName name="MCOD02.110.2868">[5]MEMORIAL!#REF!</definedName>
    <definedName name="MCOD02.110.2868_1">[6]MEMORIAL!#REF!</definedName>
    <definedName name="MCOD02.110.3856">[5]MEMORIAL!#REF!</definedName>
    <definedName name="MCOD02.110.3856_1">[6]MEMORIAL!#REF!</definedName>
    <definedName name="MCOD02.110.3908">[5]MEMORIAL!#REF!</definedName>
    <definedName name="MCOD02.110.3908_1">[6]MEMORIAL!#REF!</definedName>
    <definedName name="MCOD02.110.3926">[5]MEMORIAL!#REF!</definedName>
    <definedName name="MCOD02.110.3926_1">[6]MEMORIAL!#REF!</definedName>
    <definedName name="MCOD02.110.4288">[5]MEMORIAL!#REF!</definedName>
    <definedName name="MCOD02.110.4288_1">[6]MEMORIAL!#REF!</definedName>
    <definedName name="MCOD02.110.4296">[5]MEMORIAL!#REF!</definedName>
    <definedName name="MCOD02.110.4296_1">[6]MEMORIAL!#REF!</definedName>
    <definedName name="MCOD02.110.4308">[5]MEMORIAL!#REF!</definedName>
    <definedName name="MCOD02.110.4308_1">[6]MEMORIAL!#REF!</definedName>
    <definedName name="MCOD02.110.4312">[5]MEMORIAL!#REF!</definedName>
    <definedName name="MCOD02.110.4312_1">[6]MEMORIAL!#REF!</definedName>
    <definedName name="MCOD02.110.4320">[5]MEMORIAL!#REF!</definedName>
    <definedName name="MCOD02.110.4320_1">[6]MEMORIAL!#REF!</definedName>
    <definedName name="MCOD02.110.4780">[5]MEMORIAL!#REF!</definedName>
    <definedName name="MCOD02.110.4780_1">[6]MEMORIAL!#REF!</definedName>
    <definedName name="MCOD02.120.0050">[5]MEMORIAL!#REF!</definedName>
    <definedName name="MCOD02.120.0050_1">[6]MEMORIAL!#REF!</definedName>
    <definedName name="MCOD02.120.0060">[5]MEMORIAL!#REF!</definedName>
    <definedName name="MCOD02.120.0060_1">[6]MEMORIAL!#REF!</definedName>
    <definedName name="MCOD02.120.0140">[5]MEMORIAL!#REF!</definedName>
    <definedName name="MCOD02.120.0140_1">[6]MEMORIAL!#REF!</definedName>
    <definedName name="MCOD02.130.0070">[5]MEMORIAL!#REF!</definedName>
    <definedName name="MCOD02.130.0070_1">[6]MEMORIAL!#REF!</definedName>
    <definedName name="MCOD02.130.0080">[5]MEMORIAL!#REF!</definedName>
    <definedName name="MCOD02.130.0080_1">[6]MEMORIAL!#REF!</definedName>
    <definedName name="MCOD02.130.0100">[5]MEMORIAL!#REF!</definedName>
    <definedName name="MCOD02.130.0100_1">[6]MEMORIAL!#REF!</definedName>
    <definedName name="MCOD02.140.0030">[5]MEMORIAL!#REF!</definedName>
    <definedName name="MCOD02.140.0030_1">[6]MEMORIAL!#REF!</definedName>
    <definedName name="MCOD02.140.0080">[5]MEMORIAL!#REF!</definedName>
    <definedName name="MCOD02.140.0080_1">[6]MEMORIAL!#REF!</definedName>
    <definedName name="MCOD02.140.0090">[5]MEMORIAL!#REF!</definedName>
    <definedName name="MCOD02.140.0090_1">[6]MEMORIAL!#REF!</definedName>
    <definedName name="MCOD02.160.0010">[5]MEMORIAL!#REF!</definedName>
    <definedName name="MCOD02.160.0010_1">[6]MEMORIAL!#REF!</definedName>
    <definedName name="MCOD02.160.0110">[5]MEMORIAL!#REF!</definedName>
    <definedName name="MCOD02.160.0110_1">[6]MEMORIAL!#REF!</definedName>
    <definedName name="MCOD02.180.0010">[5]MEMORIAL!#REF!</definedName>
    <definedName name="MCOD02.180.0010_1">[6]MEMORIAL!#REF!</definedName>
    <definedName name="MCOD02.210.0020">[5]MEMORIAL!#REF!</definedName>
    <definedName name="MCOD02.210.0020_1">[6]MEMORIAL!#REF!</definedName>
    <definedName name="MCOD02.210.0030">[5]MEMORIAL!#REF!</definedName>
    <definedName name="MCOD02.210.0030_1">[6]MEMORIAL!#REF!</definedName>
    <definedName name="MCOD02.210.0090">[5]MEMORIAL!#REF!</definedName>
    <definedName name="MCOD02.210.0090_1">[6]MEMORIAL!#REF!</definedName>
    <definedName name="MCOD02.210.0110">[5]MEMORIAL!#REF!</definedName>
    <definedName name="MCOD02.210.0110_1">[6]MEMORIAL!#REF!</definedName>
    <definedName name="MCOD02.210.0310">[5]MEMORIAL!#REF!</definedName>
    <definedName name="MCOD02.210.0310_1">[6]MEMORIAL!#REF!</definedName>
    <definedName name="MCOD02.210.0340">[5]MEMORIAL!#REF!</definedName>
    <definedName name="MCOD02.210.0340_1">[6]MEMORIAL!#REF!</definedName>
    <definedName name="MCOD02.210.0350">[5]MEMORIAL!#REF!</definedName>
    <definedName name="MCOD02.210.0350_1">[6]MEMORIAL!#REF!</definedName>
    <definedName name="MCOD02.210.0360">[5]MEMORIAL!#REF!</definedName>
    <definedName name="MCOD02.210.0360_1">[6]MEMORIAL!#REF!</definedName>
    <definedName name="MCOD02.210.0370">[5]MEMORIAL!#REF!</definedName>
    <definedName name="MCOD02.210.0370_1">[6]MEMORIAL!#REF!</definedName>
    <definedName name="MCOD02.210.0380">[5]MEMORIAL!#REF!</definedName>
    <definedName name="MCOD02.210.0380_1">[6]MEMORIAL!#REF!</definedName>
    <definedName name="MCOD02.210.1620">[5]MEMORIAL!#REF!</definedName>
    <definedName name="MCOD02.210.1620_1">[6]MEMORIAL!#REF!</definedName>
    <definedName name="MCOD02.210.1625">[5]MEMORIAL!#REF!</definedName>
    <definedName name="MCOD02.210.1625_1">[6]MEMORIAL!#REF!</definedName>
    <definedName name="MCOD02.210.1635">[5]MEMORIAL!#REF!</definedName>
    <definedName name="MCOD02.210.1635_1">[6]MEMORIAL!#REF!</definedName>
    <definedName name="MCOD02.210.1637">[5]MEMORIAL!#REF!</definedName>
    <definedName name="MCOD02.210.1637_1">[6]MEMORIAL!#REF!</definedName>
    <definedName name="MCOD03.020.0020">[5]MEMORIAL!#REF!</definedName>
    <definedName name="MCOD03.020.0020_1">[6]MEMORIAL!#REF!</definedName>
    <definedName name="MCOD05.150.0830">[5]MEMORIAL!#REF!</definedName>
    <definedName name="MCOD05.150.0830_1">[6]MEMORIAL!#REF!</definedName>
    <definedName name="MCOD05.150.0840">[5]MEMORIAL!#REF!</definedName>
    <definedName name="MCOD05.150.0840_1">[6]MEMORIAL!#REF!</definedName>
    <definedName name="MCODCOTADO01">[5]MEMORIAL!#REF!</definedName>
    <definedName name="MCODCOTADO01_1">[6]MEMORIAL!#REF!</definedName>
    <definedName name="MCODCOTADO02">[5]MEMORIAL!#REF!</definedName>
    <definedName name="MCODCOTADO02_1">[6]MEMORIAL!#REF!</definedName>
    <definedName name="MCODCOTADO03">[5]MEMORIAL!#REF!</definedName>
    <definedName name="MCODCOTADO03_1">[6]MEMORIAL!#REF!</definedName>
    <definedName name="MCODCOTADO04">[5]MEMORIAL!#REF!</definedName>
    <definedName name="MCODCOTADO04_1">[6]MEMORIAL!#REF!</definedName>
    <definedName name="MTOT02.020.0010">[5]MEMORIAL!#REF!</definedName>
    <definedName name="MTOT02.020.0010_1">[6]MEMORIAL!#REF!</definedName>
    <definedName name="MTOT02.020.0070">[5]MEMORIAL!#REF!</definedName>
    <definedName name="MTOT02.020.0070_1">[6]MEMORIAL!#REF!</definedName>
    <definedName name="MTOT02.030.0090">[5]MEMORIAL!#REF!</definedName>
    <definedName name="MTOT02.030.0090_1">[6]MEMORIAL!#REF!</definedName>
    <definedName name="MTOT02.030.0100">[5]MEMORIAL!#REF!</definedName>
    <definedName name="MTOT02.030.0100_1">[6]MEMORIAL!#REF!</definedName>
    <definedName name="MTOT02.040.0200">[5]MEMORIAL!#REF!</definedName>
    <definedName name="MTOT02.040.0200_1">[6]MEMORIAL!#REF!</definedName>
    <definedName name="MTOT02.040.0280">[5]MEMORIAL!#REF!</definedName>
    <definedName name="MTOT02.040.0280_1">[6]MEMORIAL!#REF!</definedName>
    <definedName name="MTOT02.040.0921">[5]MEMORIAL!#REF!</definedName>
    <definedName name="MTOT02.040.0921_1">[6]MEMORIAL!#REF!</definedName>
    <definedName name="MTOT02.040.1055">[5]MEMORIAL!#REF!</definedName>
    <definedName name="MTOT02.040.1055_1">[6]MEMORIAL!#REF!</definedName>
    <definedName name="MTOT02.040.1060">[5]MEMORIAL!#REF!</definedName>
    <definedName name="MTOT02.040.1060_1">[6]MEMORIAL!#REF!</definedName>
    <definedName name="MTOT02.040.3790">[5]MEMORIAL!#REF!</definedName>
    <definedName name="MTOT02.040.3790_1">[6]MEMORIAL!#REF!</definedName>
    <definedName name="MTOT02.040.3800">[5]MEMORIAL!#REF!</definedName>
    <definedName name="MTOT02.040.3800_1">[6]MEMORIAL!#REF!</definedName>
    <definedName name="MTOT02.040.3810">[5]MEMORIAL!#REF!</definedName>
    <definedName name="MTOT02.040.3810_1">[6]MEMORIAL!#REF!</definedName>
    <definedName name="MTOT02.040.4510">[5]MEMORIAL!#REF!</definedName>
    <definedName name="MTOT02.040.4510_1">[6]MEMORIAL!#REF!</definedName>
    <definedName name="MTOT02.040.4520">[5]MEMORIAL!#REF!</definedName>
    <definedName name="MTOT02.040.4520_1">[6]MEMORIAL!#REF!</definedName>
    <definedName name="MTOT02.040.4550">[5]MEMORIAL!#REF!</definedName>
    <definedName name="MTOT02.040.4550_1">[6]MEMORIAL!#REF!</definedName>
    <definedName name="MTOT02.040.4620">[5]MEMORIAL!#REF!</definedName>
    <definedName name="MTOT02.040.4620_1">[6]MEMORIAL!#REF!</definedName>
    <definedName name="MTOT02.040.4630">[5]MEMORIAL!#REF!</definedName>
    <definedName name="MTOT02.040.4630_1">[6]MEMORIAL!#REF!</definedName>
    <definedName name="MTOT02.040.4636">[5]MEMORIAL!#REF!</definedName>
    <definedName name="MTOT02.040.4636_1">[6]MEMORIAL!#REF!</definedName>
    <definedName name="MTOT02.040.4690">[5]MEMORIAL!#REF!</definedName>
    <definedName name="MTOT02.040.4690_1">[6]MEMORIAL!#REF!</definedName>
    <definedName name="MTOT02.040.7402">[5]MEMORIAL!#REF!</definedName>
    <definedName name="MTOT02.040.7402_1">[6]MEMORIAL!#REF!</definedName>
    <definedName name="MTOT02.040.9800">[5]MEMORIAL!#REF!</definedName>
    <definedName name="MTOT02.040.9800_1">[6]MEMORIAL!#REF!</definedName>
    <definedName name="MTOT02.040.9802">[5]MEMORIAL!#REF!</definedName>
    <definedName name="MTOT02.040.9802_1">[6]MEMORIAL!#REF!</definedName>
    <definedName name="MTOT02.040.9804">[5]MEMORIAL!#REF!</definedName>
    <definedName name="MTOT02.040.9804_1">[6]MEMORIAL!#REF!</definedName>
    <definedName name="MTOT02.110.0014">[5]MEMORIAL!#REF!</definedName>
    <definedName name="MTOT02.110.0014_1">[6]MEMORIAL!#REF!</definedName>
    <definedName name="MTOT02.110.0054">[5]MEMORIAL!#REF!</definedName>
    <definedName name="MTOT02.110.0054_1">[6]MEMORIAL!#REF!</definedName>
    <definedName name="MTOT02.110.0066">[5]MEMORIAL!#REF!</definedName>
    <definedName name="MTOT02.110.0066_1">[6]MEMORIAL!#REF!</definedName>
    <definedName name="MTOT02.110.0094">[5]MEMORIAL!#REF!</definedName>
    <definedName name="MTOT02.110.0094_1">[6]MEMORIAL!#REF!</definedName>
    <definedName name="MTOT02.110.0106">[5]MEMORIAL!#REF!</definedName>
    <definedName name="MTOT02.110.0106_1">[6]MEMORIAL!#REF!</definedName>
    <definedName name="MTOT02.110.0110">[5]MEMORIAL!#REF!</definedName>
    <definedName name="MTOT02.110.0110_1">[6]MEMORIAL!#REF!</definedName>
    <definedName name="MTOT02.110.0134">[5]MEMORIAL!#REF!</definedName>
    <definedName name="MTOT02.110.0134_1">[6]MEMORIAL!#REF!</definedName>
    <definedName name="MTOT02.110.0146">[5]MEMORIAL!#REF!</definedName>
    <definedName name="MTOT02.110.0146_1">[6]MEMORIAL!#REF!</definedName>
    <definedName name="MTOT02.110.0150">[5]MEMORIAL!#REF!</definedName>
    <definedName name="MTOT02.110.0150_1">[6]MEMORIAL!#REF!</definedName>
    <definedName name="MTOT02.110.0610">[5]MEMORIAL!#REF!</definedName>
    <definedName name="MTOT02.110.0610_1">[6]MEMORIAL!#REF!</definedName>
    <definedName name="MTOT02.110.0620">[5]MEMORIAL!#REF!</definedName>
    <definedName name="MTOT02.110.0620_1">[6]MEMORIAL!#REF!</definedName>
    <definedName name="MTOT02.110.0734">[5]MEMORIAL!#REF!</definedName>
    <definedName name="MTOT02.110.0734_1">[6]MEMORIAL!#REF!</definedName>
    <definedName name="MTOT02.110.0738">[5]MEMORIAL!#REF!</definedName>
    <definedName name="MTOT02.110.0738_1">[6]MEMORIAL!#REF!</definedName>
    <definedName name="MTOT02.110.0750">[5]MEMORIAL!#REF!</definedName>
    <definedName name="MTOT02.110.0750_1">[6]MEMORIAL!#REF!</definedName>
    <definedName name="MTOT02.110.1014">[5]MEMORIAL!#REF!</definedName>
    <definedName name="MTOT02.110.1014_1">[6]MEMORIAL!#REF!</definedName>
    <definedName name="MTOT02.110.1020">[5]MEMORIAL!#REF!</definedName>
    <definedName name="MTOT02.110.1020_1">[6]MEMORIAL!#REF!</definedName>
    <definedName name="MTOT02.110.1164">[5]MEMORIAL!#REF!</definedName>
    <definedName name="MTOT02.110.1164_1">[6]MEMORIAL!#REF!</definedName>
    <definedName name="MTOT02.110.1166">[5]MEMORIAL!#REF!</definedName>
    <definedName name="MTOT02.110.1166_1">[6]MEMORIAL!#REF!</definedName>
    <definedName name="MTOT02.110.1420">[5]MEMORIAL!#REF!</definedName>
    <definedName name="MTOT02.110.1420_1">[6]MEMORIAL!#REF!</definedName>
    <definedName name="MTOT02.110.1426">[5]MEMORIAL!#REF!</definedName>
    <definedName name="MTOT02.110.1426_1">[6]MEMORIAL!#REF!</definedName>
    <definedName name="MTOT02.110.1654">[5]MEMORIAL!#REF!</definedName>
    <definedName name="MTOT02.110.1654_1">[6]MEMORIAL!#REF!</definedName>
    <definedName name="MTOT02.110.1880">[5]MEMORIAL!#REF!</definedName>
    <definedName name="MTOT02.110.1880_1">[6]MEMORIAL!#REF!</definedName>
    <definedName name="MTOT02.110.1974">[5]MEMORIAL!#REF!</definedName>
    <definedName name="MTOT02.110.1974_1">[6]MEMORIAL!#REF!</definedName>
    <definedName name="MTOT02.110.1996">[5]MEMORIAL!#REF!</definedName>
    <definedName name="MTOT02.110.1996_1">[6]MEMORIAL!#REF!</definedName>
    <definedName name="MTOT02.110.2012">[5]MEMORIAL!#REF!</definedName>
    <definedName name="MTOT02.110.2012_1">[6]MEMORIAL!#REF!</definedName>
    <definedName name="MTOT02.110.2016">[5]MEMORIAL!#REF!</definedName>
    <definedName name="MTOT02.110.2016_1">[6]MEMORIAL!#REF!</definedName>
    <definedName name="MTOT02.110.2024">[5]MEMORIAL!#REF!</definedName>
    <definedName name="MTOT02.110.2024_1">[6]MEMORIAL!#REF!</definedName>
    <definedName name="MTOT02.110.2026">[5]MEMORIAL!#REF!</definedName>
    <definedName name="MTOT02.110.2026_1">[6]MEMORIAL!#REF!</definedName>
    <definedName name="MTOT02.110.2310">[5]MEMORIAL!#REF!</definedName>
    <definedName name="MTOT02.110.2310_1">[6]MEMORIAL!#REF!</definedName>
    <definedName name="MTOT02.110.2480">[5]MEMORIAL!#REF!</definedName>
    <definedName name="MTOT02.110.2480_1">[6]MEMORIAL!#REF!</definedName>
    <definedName name="MTOT02.110.2798">[5]MEMORIAL!#REF!</definedName>
    <definedName name="MTOT02.110.2798_1">[6]MEMORIAL!#REF!</definedName>
    <definedName name="MTOT02.110.2806">[5]MEMORIAL!#REF!</definedName>
    <definedName name="MTOT02.110.2806_1">[6]MEMORIAL!#REF!</definedName>
    <definedName name="MTOT02.110.2868">[5]MEMORIAL!#REF!</definedName>
    <definedName name="MTOT02.110.2868_1">[6]MEMORIAL!#REF!</definedName>
    <definedName name="MTOT02.110.3856">[5]MEMORIAL!#REF!</definedName>
    <definedName name="MTOT02.110.3856_1">[6]MEMORIAL!#REF!</definedName>
    <definedName name="MTOT02.110.3908">[5]MEMORIAL!#REF!</definedName>
    <definedName name="MTOT02.110.3908_1">[6]MEMORIAL!#REF!</definedName>
    <definedName name="MTOT02.110.3926">[5]MEMORIAL!#REF!</definedName>
    <definedName name="MTOT02.110.3926_1">[6]MEMORIAL!#REF!</definedName>
    <definedName name="MTOT02.110.4288">[5]MEMORIAL!#REF!</definedName>
    <definedName name="MTOT02.110.4288_1">[6]MEMORIAL!#REF!</definedName>
    <definedName name="MTOT02.110.4296">[5]MEMORIAL!#REF!</definedName>
    <definedName name="MTOT02.110.4296_1">[6]MEMORIAL!#REF!</definedName>
    <definedName name="MTOT02.110.4308">[5]MEMORIAL!#REF!</definedName>
    <definedName name="MTOT02.110.4308_1">[6]MEMORIAL!#REF!</definedName>
    <definedName name="MTOT02.110.4312">[5]MEMORIAL!#REF!</definedName>
    <definedName name="MTOT02.110.4312_1">[6]MEMORIAL!#REF!</definedName>
    <definedName name="MTOT02.110.4320">[5]MEMORIAL!#REF!</definedName>
    <definedName name="MTOT02.110.4320_1">[6]MEMORIAL!#REF!</definedName>
    <definedName name="MTOT02.110.4780">[5]MEMORIAL!#REF!</definedName>
    <definedName name="MTOT02.110.4780_1">[6]MEMORIAL!#REF!</definedName>
    <definedName name="MTOT02.110.610">[5]MEMORIAL!#REF!</definedName>
    <definedName name="MTOT02.110.610_1">[6]MEMORIAL!#REF!</definedName>
    <definedName name="MTOT02.120.0050">[5]MEMORIAL!#REF!</definedName>
    <definedName name="MTOT02.120.0050_1">[6]MEMORIAL!#REF!</definedName>
    <definedName name="MTOT02.120.0060">[5]MEMORIAL!#REF!</definedName>
    <definedName name="MTOT02.120.0060_1">[6]MEMORIAL!#REF!</definedName>
    <definedName name="MTOT02.120.0140">[5]MEMORIAL!#REF!</definedName>
    <definedName name="MTOT02.120.0140_1">[6]MEMORIAL!#REF!</definedName>
    <definedName name="MTOT02.130.0070">[5]MEMORIAL!#REF!</definedName>
    <definedName name="MTOT02.130.0070_1">[6]MEMORIAL!#REF!</definedName>
    <definedName name="MTOT02.130.0080">[5]MEMORIAL!#REF!</definedName>
    <definedName name="MTOT02.130.0080_1">[6]MEMORIAL!#REF!</definedName>
    <definedName name="MTOT02.130.0100">[5]MEMORIAL!#REF!</definedName>
    <definedName name="MTOT02.130.0100_1">[6]MEMORIAL!#REF!</definedName>
    <definedName name="MTOT02.140.0030">[5]MEMORIAL!#REF!</definedName>
    <definedName name="MTOT02.140.0030_1">[6]MEMORIAL!#REF!</definedName>
    <definedName name="MTOT02.140.0080">[5]MEMORIAL!#REF!</definedName>
    <definedName name="MTOT02.140.0080_1">[6]MEMORIAL!#REF!</definedName>
    <definedName name="MTOT02.140.0090">[5]MEMORIAL!#REF!</definedName>
    <definedName name="MTOT02.140.0090_1">[6]MEMORIAL!#REF!</definedName>
    <definedName name="MTOT02.160.0010">[5]MEMORIAL!#REF!</definedName>
    <definedName name="MTOT02.160.0010_1">[6]MEMORIAL!#REF!</definedName>
    <definedName name="MTOT02.160.0110">[5]MEMORIAL!#REF!</definedName>
    <definedName name="MTOT02.160.0110_1">[6]MEMORIAL!#REF!</definedName>
    <definedName name="MTOT02.180.0010">[5]MEMORIAL!#REF!</definedName>
    <definedName name="MTOT02.180.0010_1">[6]MEMORIAL!#REF!</definedName>
    <definedName name="MTOT02.210.0020">[5]MEMORIAL!#REF!</definedName>
    <definedName name="MTOT02.210.0020_1">[6]MEMORIAL!#REF!</definedName>
    <definedName name="MTOT02.210.0030">[5]MEMORIAL!#REF!</definedName>
    <definedName name="MTOT02.210.0030_1">[6]MEMORIAL!#REF!</definedName>
    <definedName name="MTOT02.210.0090">[5]MEMORIAL!#REF!</definedName>
    <definedName name="MTOT02.210.0090_1">[6]MEMORIAL!#REF!</definedName>
    <definedName name="MTOT02.210.0110">[5]MEMORIAL!#REF!</definedName>
    <definedName name="MTOT02.210.0110_1">[6]MEMORIAL!#REF!</definedName>
    <definedName name="MTOT02.210.0310">[5]MEMORIAL!#REF!</definedName>
    <definedName name="MTOT02.210.0310_1">[6]MEMORIAL!#REF!</definedName>
    <definedName name="MTOT02.210.0340">[5]MEMORIAL!#REF!</definedName>
    <definedName name="MTOT02.210.0340_1">[6]MEMORIAL!#REF!</definedName>
    <definedName name="MTOT02.210.0350">[5]MEMORIAL!#REF!</definedName>
    <definedName name="MTOT02.210.0350_1">[6]MEMORIAL!#REF!</definedName>
    <definedName name="MTOT02.210.0360">[5]MEMORIAL!#REF!</definedName>
    <definedName name="MTOT02.210.0360_1">[6]MEMORIAL!#REF!</definedName>
    <definedName name="MTOT02.210.0370">[5]MEMORIAL!#REF!</definedName>
    <definedName name="MTOT02.210.0370_1">[6]MEMORIAL!#REF!</definedName>
    <definedName name="MTOT02.210.0380">[5]MEMORIAL!#REF!</definedName>
    <definedName name="MTOT02.210.0380_1">[6]MEMORIAL!#REF!</definedName>
    <definedName name="MTOT02.210.1620">[5]MEMORIAL!#REF!</definedName>
    <definedName name="MTOT02.210.1620_1">[6]MEMORIAL!#REF!</definedName>
    <definedName name="MTOT02.210.1625">[5]MEMORIAL!#REF!</definedName>
    <definedName name="MTOT02.210.1625_1">[6]MEMORIAL!#REF!</definedName>
    <definedName name="MTOT02.210.1635">[5]MEMORIAL!#REF!</definedName>
    <definedName name="MTOT02.210.1635_1">[6]MEMORIAL!#REF!</definedName>
    <definedName name="MTOT02.210.1637">[5]MEMORIAL!#REF!</definedName>
    <definedName name="MTOT02.210.1637_1">[6]MEMORIAL!#REF!</definedName>
    <definedName name="MTOT02.2140.">[5]MEMORIAL!#REF!</definedName>
    <definedName name="MTOT02.2140._1">[6]MEMORIAL!#REF!</definedName>
    <definedName name="MTOT03.020.0020">[5]MEMORIAL!#REF!</definedName>
    <definedName name="MTOT03.020.0020_1">[6]MEMORIAL!#REF!</definedName>
    <definedName name="MTOT05.150.0830">[5]MEMORIAL!#REF!</definedName>
    <definedName name="MTOT05.150.0830_1">[6]MEMORIAL!#REF!</definedName>
    <definedName name="MTOT05.150.0840">[5]MEMORIAL!#REF!</definedName>
    <definedName name="MTOT05.150.0840_1">[6]MEMORIAL!#REF!</definedName>
    <definedName name="MTOTCOTADO01">[5]MEMORIAL!#REF!</definedName>
    <definedName name="MTOTCOTADO01_1">[6]MEMORIAL!#REF!</definedName>
    <definedName name="MTOTCOTADO02">[5]MEMORIAL!#REF!</definedName>
    <definedName name="MTOTCOTADO02_1">[6]MEMORIAL!#REF!</definedName>
    <definedName name="MTOTCOTADO03">[5]MEMORIAL!#REF!</definedName>
    <definedName name="MTOTCOTADO03_1">[6]MEMORIAL!#REF!</definedName>
    <definedName name="MTOTCOTADO04">[5]MEMORIAL!#REF!</definedName>
    <definedName name="MTOTCOTADO04_1">[6]MEMORIAL!#REF!</definedName>
    <definedName name="MTOTCOTADO05">[5]MEMORIAL!#REF!</definedName>
    <definedName name="MTOTCOTADO05_1">[6]MEMORIAL!#REF!</definedName>
    <definedName name="MTOTCOTADO21">[2]MEMORIAL!#REF!</definedName>
    <definedName name="MTOTCOTADO21_1">[2]MEMORIAL!#REF!</definedName>
    <definedName name="MTOTVERBA">[2]MEMORIAL!#REF!</definedName>
    <definedName name="MTOTVERBA_1">[2]MEMORIAL!#REF!</definedName>
    <definedName name="PARALELO">#REF!</definedName>
    <definedName name="PARALELO_1">#REF!</definedName>
    <definedName name="RAH">#REF!</definedName>
    <definedName name="RAH_1">#REF!</definedName>
    <definedName name="rfv">#REF!</definedName>
    <definedName name="rfv_1">#REF!</definedName>
    <definedName name="rpa">#REF!</definedName>
    <definedName name="rpa_1">#REF!</definedName>
    <definedName name="rpb">#REF!</definedName>
    <definedName name="rpb_1">#REF!</definedName>
    <definedName name="rpp">#REF!</definedName>
    <definedName name="rpp_1">#REF!</definedName>
    <definedName name="SCOD02.010.0020">#REF!</definedName>
    <definedName name="SCOD02.010.0020_1">#REF!</definedName>
    <definedName name="SCOD02.010.0050">[5]MEMORIAL!#REF!</definedName>
    <definedName name="SCOD02.010.0050_1">[6]MEMORIAL!#REF!</definedName>
    <definedName name="SCOD02.010.0065">[5]MEMORIAL!#REF!</definedName>
    <definedName name="SCOD02.010.0065_1">[6]MEMORIAL!#REF!</definedName>
    <definedName name="SCOD02.010.0130">[5]MEMORIAL!#REF!</definedName>
    <definedName name="SCOD02.010.0130_1">[6]MEMORIAL!#REF!</definedName>
    <definedName name="SCOD03.010.0020">[5]MEMORIAL!#REF!</definedName>
    <definedName name="SCOD03.010.0020_1">[6]MEMORIAL!#REF!</definedName>
    <definedName name="SCOD03.010.0025">[5]MEMORIAL!#REF!</definedName>
    <definedName name="SCOD03.010.0025_1">[6]MEMORIAL!#REF!</definedName>
    <definedName name="SCOD03.010.0040">[5]MEMORIAL!#REF!</definedName>
    <definedName name="SCOD03.010.0040_1">[6]MEMORIAL!#REF!</definedName>
    <definedName name="SCOD03.010.0050">[5]MEMORIAL!#REF!</definedName>
    <definedName name="SCOD03.010.0050_1">[6]MEMORIAL!#REF!</definedName>
    <definedName name="SCOD03.010.0100">[5]MEMORIAL!#REF!</definedName>
    <definedName name="SCOD03.010.0100_1">[6]MEMORIAL!#REF!</definedName>
    <definedName name="SCOD03.010.0180">[5]MEMORIAL!#REF!</definedName>
    <definedName name="SCOD03.010.0180_1">[6]MEMORIAL!#REF!</definedName>
    <definedName name="SCOD03.010.0200">[5]MEMORIAL!#REF!</definedName>
    <definedName name="SCOD03.010.0200_1">[6]MEMORIAL!#REF!</definedName>
    <definedName name="SCOD04.010.0010">[3]MEMORIAL!#REF!</definedName>
    <definedName name="SCOD04.010.0010_1">[3]MEMORIAL!#REF!</definedName>
    <definedName name="SCOD04.010.0040">[3]MEMORIAL!#REF!</definedName>
    <definedName name="SCOD04.010.0040_1">[3]MEMORIAL!#REF!</definedName>
    <definedName name="SCOD04.010.0070">[3]MEMORIAL!#REF!</definedName>
    <definedName name="SCOD04.010.0070_1">[3]MEMORIAL!#REF!</definedName>
    <definedName name="SCOD04.010.0150">[3]MEMORIAL!#REF!</definedName>
    <definedName name="SCOD04.010.0150_1">[3]MEMORIAL!#REF!</definedName>
    <definedName name="SCOD04.010.0190">[3]MEMORIAL!#REF!</definedName>
    <definedName name="SCOD04.010.0190_1">[3]MEMORIAL!#REF!</definedName>
    <definedName name="SCOD04.010.0200">[3]MEMORIAL!#REF!</definedName>
    <definedName name="SCOD04.010.0200_1">[3]MEMORIAL!#REF!</definedName>
    <definedName name="SCOD04.010.0320">[5]MEMORIAL!#REF!</definedName>
    <definedName name="SCOD04.010.0320_1">[3]MEMORIAL!#REF!</definedName>
    <definedName name="SCOD04.010.0330">[5]MEMORIAL!#REF!</definedName>
    <definedName name="SCOD04.010.0330_1">[3]MEMORIAL!#REF!</definedName>
    <definedName name="SCOD04.010.0371">[5]MEMORIAL!#REF!</definedName>
    <definedName name="SCOD04.010.0371_1">[6]MEMORIAL!#REF!</definedName>
    <definedName name="SCOD04.010.0375">[5]MEMORIAL!#REF!</definedName>
    <definedName name="SCOD04.010.0375_1">[3]MEMORIAL!#REF!</definedName>
    <definedName name="SCOD04.010.0395">[5]MEMORIAL!#REF!</definedName>
    <definedName name="SCOD04.010.0395_1">[3]MEMORIAL!#REF!</definedName>
    <definedName name="SCOD04.010.0420">[3]MEMORIAL!#REF!</definedName>
    <definedName name="SCOD04.010.0420_1">[3]MEMORIAL!#REF!</definedName>
    <definedName name="SCOD04.010.0430">[3]MEMORIAL!#REF!</definedName>
    <definedName name="SCOD04.010.0430_1">[3]MEMORIAL!#REF!</definedName>
    <definedName name="SCOD05.010.0020">[5]MEMORIAL!#REF!</definedName>
    <definedName name="SCOD05.010.0020_1">[3]MEMORIAL!#REF!</definedName>
    <definedName name="SCOD08.010.0010">[3]MEMORIAL!#REF!</definedName>
    <definedName name="SCOD08.010.0010_1">[3]MEMORIAL!#REF!</definedName>
    <definedName name="SCOD08.010.0040">[3]MEMORIAL!#REF!</definedName>
    <definedName name="SCOD08.010.0040_1">[3]MEMORIAL!#REF!</definedName>
    <definedName name="SCOD08.010.0060">[5]MEMORIAL!#REF!</definedName>
    <definedName name="SCOD08.010.0060_1">[6]MEMORIAL!#REF!</definedName>
    <definedName name="SCOD08.010.0130">[3]MEMORIAL!#REF!</definedName>
    <definedName name="SCOD08.010.0130_1">[3]MEMORIAL!#REF!</definedName>
    <definedName name="SCOD08.010.0135">[5]MEMORIAL!#REF!</definedName>
    <definedName name="SCOD08.010.0135_1">[3]MEMORIAL!#REF!</definedName>
    <definedName name="SCOD08.010.0270">[5]MEMORIAL!#REF!</definedName>
    <definedName name="SCOD08.010.0270_1">[3]MEMORIAL!#REF!</definedName>
    <definedName name="SCOD09.010.0060">[5]MEMORIAL!#REF!</definedName>
    <definedName name="SCOD09.010.0060_1">[3]MEMORIAL!#REF!</definedName>
    <definedName name="SCOD09.010.0240">[5]MEMORIAL!#REF!</definedName>
    <definedName name="SCOD09.010.0240_1">[6]MEMORIAL!#REF!</definedName>
    <definedName name="SCOD09.010.0430">[5]MEMORIAL!#REF!</definedName>
    <definedName name="SCOD09.010.0430_1">[6]MEMORIAL!#REF!</definedName>
    <definedName name="SCOD09.010.0470">[5]MEMORIAL!#REF!</definedName>
    <definedName name="SCOD09.010.0470_1">[6]MEMORIAL!#REF!</definedName>
    <definedName name="SCOD09.010.0700">[5]MEMORIAL!#REF!</definedName>
    <definedName name="SCOD09.010.0700_1">[6]MEMORIAL!#REF!</definedName>
    <definedName name="SCOD10.010.0140">[5]MEMORIAL!#REF!</definedName>
    <definedName name="SCOD10.010.0140_1">[3]MEMORIAL!#REF!</definedName>
    <definedName name="SCOD10.010.0180">[5]MEMORIAL!#REF!</definedName>
    <definedName name="SCOD10.010.0180_1">[3]MEMORIAL!#REF!</definedName>
    <definedName name="SCOD10.010.0270">[5]MEMORIAL!#REF!</definedName>
    <definedName name="SCOD10.010.0270_1">[6]MEMORIAL!#REF!</definedName>
    <definedName name="SCOD10.010.0280">[5]MEMORIAL!#REF!</definedName>
    <definedName name="SCOD10.010.0280_1">[6]MEMORIAL!#REF!</definedName>
    <definedName name="SCOD10.010.0298">[3]MEMORIAL!#REF!</definedName>
    <definedName name="SCOD10.010.0298_1">[3]MEMORIAL!#REF!</definedName>
    <definedName name="SCOD10.010.0307">[5]MEMORIAL!#REF!</definedName>
    <definedName name="SCOD10.010.0307_1">[6]MEMORIAL!#REF!</definedName>
    <definedName name="SCOD10.010.0308">[5]MEMORIAL!#REF!</definedName>
    <definedName name="SCOD10.010.0308_1">[6]MEMORIAL!#REF!</definedName>
    <definedName name="SCOD10.010.0310">[5]MEMORIAL!#REF!</definedName>
    <definedName name="SCOD10.010.0310_1">[3]MEMORIAL!#REF!</definedName>
    <definedName name="SCOD10.010.0330">[5]MEMORIAL!#REF!</definedName>
    <definedName name="SCOD10.010.0330_1">[6]MEMORIAL!#REF!</definedName>
    <definedName name="SCOD10.010.0333">[5]MEMORIAL!#REF!</definedName>
    <definedName name="SCOD10.010.0333_1">[6]MEMORIAL!#REF!</definedName>
    <definedName name="SCOD10.010.0380">[5]MEMORIAL!#REF!</definedName>
    <definedName name="SCOD10.010.0380_1">[6]MEMORIAL!#REF!</definedName>
    <definedName name="SCOD10.010.0400">[5]MEMORIAL!#REF!</definedName>
    <definedName name="SCOD10.010.0400_1">[6]MEMORIAL!#REF!</definedName>
    <definedName name="SCOD10.010.0431">[5]MEMORIAL!#REF!</definedName>
    <definedName name="SCOD10.010.0431_1">[6]MEMORIAL!#REF!</definedName>
    <definedName name="SCOD10.010.1110">[3]MEMORIAL!#REF!</definedName>
    <definedName name="SCOD10.010.1110_1">[3]MEMORIAL!#REF!</definedName>
    <definedName name="SCOD12.010.0010">[3]MEMORIAL!#REF!</definedName>
    <definedName name="SCOD12.010.0010_1">[3]MEMORIAL!#REF!</definedName>
    <definedName name="SCOD12.010.0060">[5]MEMORIAL!#REF!</definedName>
    <definedName name="SCOD12.010.0060_1">[6]MEMORIAL!#REF!</definedName>
    <definedName name="SCOD12.010.0210">[5]MEMORIAL!#REF!</definedName>
    <definedName name="SCOD12.010.0210_1">[6]MEMORIAL!#REF!</definedName>
    <definedName name="SCOD12.010.0360">[5]MEMORIAL!#REF!</definedName>
    <definedName name="SCOD12.010.0360_1">[6]MEMORIAL!#REF!</definedName>
    <definedName name="SCOD12.010.0550">[5]MEMORIAL!#REF!</definedName>
    <definedName name="SCOD12.010.0550_1">[6]MEMORIAL!#REF!</definedName>
    <definedName name="SCOD13.010.0030">[5]MEMORIAL!#REF!</definedName>
    <definedName name="SCOD13.010.0030_1">[6]MEMORIAL!#REF!</definedName>
    <definedName name="SCOD13.010.0090">[5]MEMORIAL!#REF!</definedName>
    <definedName name="SCOD13.010.0090_1">[6]MEMORIAL!#REF!</definedName>
    <definedName name="SCOD13.010.0100">[3]MEMORIAL!#REF!</definedName>
    <definedName name="SCOD13.010.0100_1">[3]MEMORIAL!#REF!</definedName>
    <definedName name="SCOD13.010.0110">[5]MEMORIAL!#REF!</definedName>
    <definedName name="SCOD13.010.0110_1">[6]MEMORIAL!#REF!</definedName>
    <definedName name="SCOD13.010.1200">[5]MEMORIAL!#REF!</definedName>
    <definedName name="SCOD13.010.1200_1">[6]MEMORIAL!#REF!</definedName>
    <definedName name="SCOD15.010.0010">[5]MEMORIAL!#REF!</definedName>
    <definedName name="SCOD15.010.0010_1">[6]MEMORIAL!#REF!</definedName>
    <definedName name="SCOD15.010.0055">[5]MEMORIAL!#REF!</definedName>
    <definedName name="SCOD15.010.0055_1">[6]MEMORIAL!#REF!</definedName>
    <definedName name="SCOD15.010.0140">[5]MEMORIAL!#REF!</definedName>
    <definedName name="SCOD15.010.0140_1">[6]MEMORIAL!#REF!</definedName>
    <definedName name="SCOD15.010.0181">[5]MEMORIAL!#REF!</definedName>
    <definedName name="SCOD15.010.0181_1">[6]MEMORIAL!#REF!</definedName>
    <definedName name="SCOD15.010.0270">[5]MEMORIAL!#REF!</definedName>
    <definedName name="SCOD15.010.0270_1">[6]MEMORIAL!#REF!</definedName>
    <definedName name="SCOD15.010.0280">[5]MEMORIAL!#REF!</definedName>
    <definedName name="SCOD15.010.0280_1">[3]MEMORIAL!#REF!</definedName>
    <definedName name="SCOD15.010.0290">[3]MEMORIAL!#REF!</definedName>
    <definedName name="SCOD15.010.0290_1">[3]MEMORIAL!#REF!</definedName>
    <definedName name="SCOD16.010.0010">[5]MEMORIAL!#REF!</definedName>
    <definedName name="SCOD16.010.0010_1">[3]MEMORIAL!#REF!</definedName>
    <definedName name="SCOD16.010.0060">[5]MEMORIAL!#REF!</definedName>
    <definedName name="SCOD16.010.0060_1">[6]MEMORIAL!#REF!</definedName>
    <definedName name="SCOD16.010.0110">[5]MEMORIAL!#REF!</definedName>
    <definedName name="SCOD16.010.0110_1">[6]MEMORIAL!#REF!</definedName>
    <definedName name="SCOD16.010.0120">[5]MEMORIAL!#REF!</definedName>
    <definedName name="SCOD16.010.0120_1">[6]MEMORIAL!#REF!</definedName>
    <definedName name="SCOD16.010.0170">[5]MEMORIAL!#REF!</definedName>
    <definedName name="SCOD16.010.0170_1">[6]MEMORIAL!#REF!</definedName>
    <definedName name="SCOD17.010.0080">[5]MEMORIAL!#REF!</definedName>
    <definedName name="SCOD17.010.0080_1">[6]MEMORIAL!#REF!</definedName>
    <definedName name="SCOD17.010.0100">[3]MEMORIAL!#REF!</definedName>
    <definedName name="SCOD17.010.0100_1">[3]MEMORIAL!#REF!</definedName>
    <definedName name="SCOD17.010.0150">[5]MEMORIAL!#REF!</definedName>
    <definedName name="SCOD17.010.0150_1">[6]MEMORIAL!#REF!</definedName>
    <definedName name="SCOD17.010.0290">[5]MEMORIAL!#REF!</definedName>
    <definedName name="SCOD17.010.0290_1">[6]MEMORIAL!#REF!</definedName>
    <definedName name="SCOD17.010.0390">[5]MEMORIAL!#REF!</definedName>
    <definedName name="SCOD17.010.0390_1">[6]MEMORIAL!#REF!</definedName>
    <definedName name="SCOD17.010.0436">[3]MEMORIAL!#REF!</definedName>
    <definedName name="SCOD17.010.0436_1">[3]MEMORIAL!#REF!</definedName>
    <definedName name="SCOD17.010.0437">[5]MEMORIAL!#REF!</definedName>
    <definedName name="SCOD17.010.0437_1">[6]MEMORIAL!#REF!</definedName>
    <definedName name="SCOD17.010.0602">[5]MEMORIAL!#REF!</definedName>
    <definedName name="SCOD17.010.0602_1">[6]MEMORIAL!#REF!</definedName>
    <definedName name="SCODCOMPOSIÇÃO01">[4]MEMORIAL!#REF!</definedName>
    <definedName name="SCODCOMPOSIÇÃO01A">[2]MEMORIAL!#REF!</definedName>
    <definedName name="SCODCOMPOSIÇÃO02">[2]MEMORIAL!#REF!</definedName>
    <definedName name="SCODCOTADO01">[3]MEMORIAL!#REF!</definedName>
    <definedName name="SCODCOTADO01_1">[3]MEMORIAL!#REF!</definedName>
    <definedName name="SCODCOTADO02">[3]MEMORIAL!#REF!</definedName>
    <definedName name="SCODCOTADO02_1">[3]MEMORIAL!#REF!</definedName>
    <definedName name="SCODCOTADO03">[3]MEMORIAL!#REF!</definedName>
    <definedName name="SCODCOTADO03_1">[3]MEMORIAL!#REF!</definedName>
    <definedName name="SCODCOTADO04">[3]MEMORIAL!#REF!</definedName>
    <definedName name="SCODCOTADO04_1">[3]MEMORIAL!#REF!</definedName>
    <definedName name="SCODCOTADO05">[3]MEMORIAL!#REF!</definedName>
    <definedName name="SCODCOTADO05_1">[3]MEMORIAL!#REF!</definedName>
    <definedName name="SCODCOTADO06">[3]MEMORIAL!#REF!</definedName>
    <definedName name="SCODCOTADO06_1">[3]MEMORIAL!#REF!</definedName>
    <definedName name="SCODVERBA01">[2]MEMORIAL!#REF!</definedName>
    <definedName name="SCODVERBA01_1">[3]MEMORIAL!#REF!</definedName>
    <definedName name="SCOMPOS01">[2]MEMORIAL!#REF!</definedName>
    <definedName name="SCOMPOS01_1">[3]MEMORIAL!#REF!</definedName>
    <definedName name="STOT01.010.0020">[3]MEMORIAL!#REF!</definedName>
    <definedName name="STOT01.010.0020_1">[3]MEMORIAL!#REF!</definedName>
    <definedName name="STOT01.050.0040">[3]MEMORIAL!#REF!</definedName>
    <definedName name="STOT01.050.0040_1">[3]MEMORIAL!#REF!</definedName>
    <definedName name="STOT01.110.0010">[3]MEMORIAL!#REF!</definedName>
    <definedName name="STOT01.110.0010_1">[3]MEMORIAL!#REF!</definedName>
    <definedName name="STOT01.110.0295">[3]MEMORIAL!#REF!</definedName>
    <definedName name="STOT01.110.0295_1">[3]MEMORIAL!#REF!</definedName>
    <definedName name="STOT01.110.0720">[3]MEMORIAL!#REF!</definedName>
    <definedName name="STOT01.110.0720_1">[3]MEMORIAL!#REF!</definedName>
    <definedName name="STOT01.120.O22O">[3]MEMORIAL!#REF!</definedName>
    <definedName name="STOT01.120.O22O_1">[3]MEMORIAL!#REF!</definedName>
    <definedName name="STOT01.150.0130">[3]MEMORIAL!#REF!</definedName>
    <definedName name="STOT01.150.0190">[3]MEMORIAL!#REF!</definedName>
    <definedName name="STOT01.150.0190_1">[3]MEMORIAL!#REF!</definedName>
    <definedName name="STOT01.250.0020">[3]MEMORIAL!#REF!</definedName>
    <definedName name="STOT01.250.0020_1">[3]MEMORIAL!#REF!</definedName>
    <definedName name="STOT01.250.0040">[3]MEMORIAL!#REF!</definedName>
    <definedName name="STOT01.250.0040_1">[3]MEMORIAL!#REF!</definedName>
    <definedName name="STOT01.250.0340">[3]MEMORIAL!#REF!</definedName>
    <definedName name="STOT01.250.0340_1">[3]MEMORIAL!#REF!</definedName>
    <definedName name="STOT01.2500040">[3]MEMORIAL!#REF!</definedName>
    <definedName name="STOT01.2500040_1">[3]MEMORIAL!#REF!</definedName>
    <definedName name="STOT02.010.0020">#REF!</definedName>
    <definedName name="STOT02.010.0020_1">[3]MEMORIAL!#REF!</definedName>
    <definedName name="STOT02.010.0030">[3]MEMORIAL!#REF!</definedName>
    <definedName name="STOT02.010.0030_1">[3]MEMORIAL!#REF!</definedName>
    <definedName name="STOT02.010.0050">[5]MEMORIAL!#REF!</definedName>
    <definedName name="STOT02.010.0050_1">[5]MEMORIAL!#REF!</definedName>
    <definedName name="STOT02.010.0060">[3]MEMORIAL!#REF!</definedName>
    <definedName name="STOT02.010.0060_1">[3]MEMORIAL!#REF!</definedName>
    <definedName name="STOT02.010.0065">[5]MEMORIAL!#REF!</definedName>
    <definedName name="STOT02.010.0065_1">[3]MEMORIAL!#REF!</definedName>
    <definedName name="STOT02.010.0080">[3]MEMORIAL!#REF!</definedName>
    <definedName name="STOT02.010.0080_1">[3]MEMORIAL!#REF!</definedName>
    <definedName name="STOT02.010.0090">[3]MEMORIAL!#REF!</definedName>
    <definedName name="STOT02.010.0090_1">[3]MEMORIAL!#REF!</definedName>
    <definedName name="STOT02.010.0130">[5]MEMORIAL!#REF!</definedName>
    <definedName name="STOT02.010.0130_1">[5]MEMORIAL!#REF!</definedName>
    <definedName name="STOT02.010.0140">[3]MEMORIAL!#REF!</definedName>
    <definedName name="STOT02.010.0140_1">[3]MEMORIAL!#REF!</definedName>
    <definedName name="STOT02.010.0150">[3]MEMORIAL!#REF!</definedName>
    <definedName name="STOT02.010.0150_1">[3]MEMORIAL!#REF!</definedName>
    <definedName name="STOT02.020.0020">[3]MEMORIAL!#REF!</definedName>
    <definedName name="STOT02.020.0020_1">[3]MEMORIAL!#REF!</definedName>
    <definedName name="STOT02.040.0320">[3]MEMORIAL!#REF!</definedName>
    <definedName name="STOT02.040.0320_1">[3]MEMORIAL!#REF!</definedName>
    <definedName name="STOT02.040.3910">[3]MEMORIAL!#REF!</definedName>
    <definedName name="STOT02.040.3910_1">[3]MEMORIAL!#REF!</definedName>
    <definedName name="STOT02.040.3930">[3]MEMORIAL!#REF!</definedName>
    <definedName name="STOT02.040.3930_1">[3]MEMORIAL!#REF!</definedName>
    <definedName name="STOT02.040.7438">[3]MEMORIAL!#REF!</definedName>
    <definedName name="STOT02.040.7438_1">[3]MEMORIAL!#REF!</definedName>
    <definedName name="STOT02.110.0136">[3]MEMORIAL!#REF!</definedName>
    <definedName name="STOT02.110.0136_1">[3]MEMORIAL!#REF!</definedName>
    <definedName name="STOT02.110.0736">[3]MEMORIAL!#REF!</definedName>
    <definedName name="STOT02.110.0736_1">[3]MEMORIAL!#REF!</definedName>
    <definedName name="STOT02.110.1866">[3]MEMORIAL!#REF!</definedName>
    <definedName name="STOT02.110.1866_1">[3]MEMORIAL!#REF!</definedName>
    <definedName name="STOT02.110.2021">[3]MEMORIAL!#REF!</definedName>
    <definedName name="STOT02.110.2021_1">[3]MEMORIAL!#REF!</definedName>
    <definedName name="STOT02.110.2070">[3]MEMORIAL!#REF!</definedName>
    <definedName name="STOT02.110.2070_1">[3]MEMORIAL!#REF!</definedName>
    <definedName name="STOT02.110.2284">[3]MEMORIAL!#REF!</definedName>
    <definedName name="STOT02.110.2284_1">[3]MEMORIAL!#REF!</definedName>
    <definedName name="STOT02.110.2758">[3]MEMORIAL!#REF!</definedName>
    <definedName name="STOT02.110.2758_1">[3]MEMORIAL!#REF!</definedName>
    <definedName name="STOT02.110.3862">[3]MEMORIAL!#REF!</definedName>
    <definedName name="STOT02.110.3862_1">[3]MEMORIAL!#REF!</definedName>
    <definedName name="STOT02.110.3868">[3]MEMORIAL!#REF!</definedName>
    <definedName name="STOT02.110.3926">[3]MEMORIAL!#REF!</definedName>
    <definedName name="STOT02.110.3926_1">[3]MEMORIAL!#REF!</definedName>
    <definedName name="STOT02.110.4292">[3]MEMORIAL!#REF!</definedName>
    <definedName name="STOT02.110.4292_1">[3]MEMORIAL!#REF!</definedName>
    <definedName name="STOT02.110.4760">[3]MEMORIAL!#REF!</definedName>
    <definedName name="STOT02.110.4760_1">[3]MEMORIAL!#REF!</definedName>
    <definedName name="STOT02.120.0010">[3]MEMORIAL!#REF!</definedName>
    <definedName name="STOT02.120.0010_1">[3]MEMORIAL!#REF!</definedName>
    <definedName name="STOT02.120.0040">[3]MEMORIAL!#REF!</definedName>
    <definedName name="STOT02.120.0040_1">[3]MEMORIAL!#REF!</definedName>
    <definedName name="STOT02.140.0040">[3]MEMORIAL!#REF!</definedName>
    <definedName name="STOT02.140.0040_1">[3]MEMORIAL!#REF!</definedName>
    <definedName name="STOT02.160.0010">[3]MEMORIAL!#REF!</definedName>
    <definedName name="STOT02.160.0010_1">[3]MEMORIAL!#REF!</definedName>
    <definedName name="STOT02.160.0075">[3]MEMORIAL!#REF!</definedName>
    <definedName name="STOT02.160.0075_1">[3]MEMORIAL!#REF!</definedName>
    <definedName name="STOT02.210.0030">[3]MEMORIAL!#REF!</definedName>
    <definedName name="STOT02.210.0030_1">[3]MEMORIAL!#REF!</definedName>
    <definedName name="STOT02.210.0110">[3]MEMORIAL!#REF!</definedName>
    <definedName name="STOT02.210.0110_1">[3]MEMORIAL!#REF!</definedName>
    <definedName name="STOT02.210.0290">[3]MEMORIAL!#REF!</definedName>
    <definedName name="STOT02.210.0290_1">[3]MEMORIAL!#REF!</definedName>
    <definedName name="STOT02.210.0320">[3]MEMORIAL!#REF!</definedName>
    <definedName name="STOT02.210.0320_1">[3]MEMORIAL!#REF!</definedName>
    <definedName name="STOT03.010.0020">[5]MEMORIAL!#REF!</definedName>
    <definedName name="STOT03.010.0020_1">[3]MEMORIAL!#REF!</definedName>
    <definedName name="STOT03.010.0025">[5]MEMORIAL!#REF!</definedName>
    <definedName name="STOT03.010.0025_1">[3]MEMORIAL!#REF!</definedName>
    <definedName name="STOT03.010.0040">[5]MEMORIAL!#REF!</definedName>
    <definedName name="STOT03.010.0040_1">[6]MEMORIAL!#REF!</definedName>
    <definedName name="STOT03.010.0050">[5]MEMORIAL!#REF!</definedName>
    <definedName name="STOT03.010.0050_1">[6]MEMORIAL!#REF!</definedName>
    <definedName name="STOT03.010.0100">[5]MEMORIAL!#REF!</definedName>
    <definedName name="STOT03.010.0100_1">[5]MEMORIAL!#REF!</definedName>
    <definedName name="STOT03.010.0140">[3]MEMORIAL!#REF!</definedName>
    <definedName name="STOT03.010.0140_1">[3]MEMORIAL!#REF!</definedName>
    <definedName name="STOT03.010.0160">[3]MEMORIAL!#REF!</definedName>
    <definedName name="STOT03.010.0160_1">[3]MEMORIAL!#REF!</definedName>
    <definedName name="STOT03.010.0170">[3]MEMORIAL!#REF!</definedName>
    <definedName name="STOT03.010.0170_1">[3]MEMORIAL!#REF!</definedName>
    <definedName name="STOT03.010.0180">[5]MEMORIAL!#REF!</definedName>
    <definedName name="STOT03.010.0180_1">[3]MEMORIAL!#REF!</definedName>
    <definedName name="STOT03.010.0190">[3]MEMORIAL!#REF!</definedName>
    <definedName name="STOT03.010.0190_1">[3]MEMORIAL!#REF!</definedName>
    <definedName name="STOT03.010.0200">[5]MEMORIAL!#REF!</definedName>
    <definedName name="STOT03.010.0200_1">[3]MEMORIAL!#REF!</definedName>
    <definedName name="STOT04.010.0010">[3]MEMORIAL!#REF!</definedName>
    <definedName name="STOT04.010.0010_1">[3]MEMORIAL!#REF!</definedName>
    <definedName name="STOT04.010.0040">[3]MEMORIAL!#REF!</definedName>
    <definedName name="STOT04.010.0040_1">[3]MEMORIAL!#REF!</definedName>
    <definedName name="STOT04.010.0070">[3]MEMORIAL!#REF!</definedName>
    <definedName name="STOT04.010.0070_1">[3]MEMORIAL!#REF!</definedName>
    <definedName name="STOT04.010.0150">[3]MEMORIAL!#REF!</definedName>
    <definedName name="STOT04.010.0150_1">[3]MEMORIAL!#REF!</definedName>
    <definedName name="STOT04.010.0190">[3]MEMORIAL!#REF!</definedName>
    <definedName name="STOT04.010.0190_1">[3]MEMORIAL!#REF!</definedName>
    <definedName name="STOT04.010.0200">[3]MEMORIAL!#REF!</definedName>
    <definedName name="STOT04.010.0200_1">[3]MEMORIAL!#REF!</definedName>
    <definedName name="STOT04.010.0290">#REF!</definedName>
    <definedName name="STOT04.010.0290_1">[7]MEMORIAL!#REF!</definedName>
    <definedName name="STOT04.010.0320">[5]MEMORIAL!#REF!</definedName>
    <definedName name="STOT04.010.0320_1">[3]MEMORIAL!#REF!</definedName>
    <definedName name="stot04.010.0330">#REF!</definedName>
    <definedName name="STOT04.010.0330_1">[3]MEMORIAL!#REF!</definedName>
    <definedName name="STOT04.010.0371">[5]MEMORIAL!#REF!</definedName>
    <definedName name="STOT04.010.0371_1">[6]MEMORIAL!#REF!</definedName>
    <definedName name="STOT04.010.0375">[5]MEMORIAL!#REF!</definedName>
    <definedName name="STOT04.010.0375_1">[3]MEMORIAL!#REF!</definedName>
    <definedName name="STOT04.010.0395">[5]MEMORIAL!#REF!</definedName>
    <definedName name="STOT04.010.0395_1">[3]MEMORIAL!#REF!</definedName>
    <definedName name="STOT04.010.0420">[3]MEMORIAL!#REF!</definedName>
    <definedName name="STOT04.010.0420_1">[3]MEMORIAL!#REF!</definedName>
    <definedName name="STOT04.010.0430">[3]MEMORIAL!#REF!</definedName>
    <definedName name="STOT04.010.0430_1">[3]MEMORIAL!#REF!</definedName>
    <definedName name="STOT05.010.0020">[5]MEMORIAL!#REF!</definedName>
    <definedName name="STOT05.010.0020_1">[3]MEMORIAL!#REF!</definedName>
    <definedName name="STOT05.110.0005">[3]MEMORIAL!#REF!</definedName>
    <definedName name="STOT05.110.0005_1">[3]MEMORIAL!#REF!</definedName>
    <definedName name="STOT05.110.0420">[3]MEMORIAL!#REF!</definedName>
    <definedName name="STOT05.110.0420_1">[3]MEMORIAL!#REF!</definedName>
    <definedName name="STOT05.110.1300">[3]MEMORIAL!#REF!</definedName>
    <definedName name="STOT05.110.1300_1">[3]MEMORIAL!#REF!</definedName>
    <definedName name="STOT05.110.1565">[3]MEMORIAL!#REF!</definedName>
    <definedName name="STOT05.110.1565_1">[3]MEMORIAL!#REF!</definedName>
    <definedName name="STOT05.110.1590">[3]MEMORIAL!#REF!</definedName>
    <definedName name="STOT05.110.1590_1">[3]MEMORIAL!#REF!</definedName>
    <definedName name="STOT05.110.1620">[3]MEMORIAL!#REF!</definedName>
    <definedName name="STOT05.120.0060">[3]MEMORIAL!#REF!</definedName>
    <definedName name="STOT05.120.0060_1">[3]MEMORIAL!#REF!</definedName>
    <definedName name="STOT06.010.0010">[3]MEMORIAL!#REF!</definedName>
    <definedName name="STOT06.010.0010_1">[3]MEMORIAL!#REF!</definedName>
    <definedName name="STOT08.010.0010">[3]MEMORIAL!#REF!</definedName>
    <definedName name="STOT08.010.0010_1">[3]MEMORIAL!#REF!</definedName>
    <definedName name="STOT08.010.0040">[3]MEMORIAL!#REF!</definedName>
    <definedName name="STOT08.010.0040_1">[3]MEMORIAL!#REF!</definedName>
    <definedName name="STOT08.010.0060">[5]MEMORIAL!#REF!</definedName>
    <definedName name="STOT08.010.0060_1">[6]MEMORIAL!#REF!</definedName>
    <definedName name="STOT08.010.0120">[5]MEMORIAL!#REF!</definedName>
    <definedName name="STOT08.010.0120_1">[3]MEMORIAL!#REF!</definedName>
    <definedName name="STOT08.010.0130">[3]MEMORIAL!#REF!</definedName>
    <definedName name="STOT08.010.0130_1">[3]MEMORIAL!#REF!</definedName>
    <definedName name="STOT08.010.0135">[5]MEMORIAL!#REF!</definedName>
    <definedName name="STOT08.010.0135_1">[3]MEMORIAL!#REF!</definedName>
    <definedName name="STOT08.010.0190">[3]MEMORIAL!#REF!</definedName>
    <definedName name="STOT08.010.0190_1">[3]MEMORIAL!#REF!</definedName>
    <definedName name="STOT08.010.0270">[5]MEMORIAL!#REF!</definedName>
    <definedName name="STOT08.010.0270_1">[3]MEMORIAL!#REF!</definedName>
    <definedName name="STOT080.010.0350">[3]MEMORIAL!#REF!</definedName>
    <definedName name="STOT080.010.0350_1">[3]MEMORIAL!#REF!</definedName>
    <definedName name="STOT09.010.0060">[5]MEMORIAL!#REF!</definedName>
    <definedName name="STOT09.010.0060_1">[3]MEMORIAL!#REF!</definedName>
    <definedName name="STOT09.010.0070">[3]MEMORIAL!#REF!</definedName>
    <definedName name="STOT09.010.0070_1">[3]MEMORIAL!#REF!</definedName>
    <definedName name="STOT09.010.0240">[5]MEMORIAL!#REF!</definedName>
    <definedName name="STOT09.010.0240_1">[3]MEMORIAL!#REF!</definedName>
    <definedName name="STOT09.010.0380">[3]MEMORIAL!#REF!</definedName>
    <definedName name="STOT09.010.0380_1">[3]MEMORIAL!#REF!</definedName>
    <definedName name="STOT09.010.0430">[5]MEMORIAL!#REF!</definedName>
    <definedName name="STOT09.010.0430_1">[3]MEMORIAL!#REF!</definedName>
    <definedName name="STOT09.010.0470">[5]MEMORIAL!#REF!</definedName>
    <definedName name="STOT09.010.0470_1">[3]MEMORIAL!#REF!</definedName>
    <definedName name="STOT09.010.0700">[5]MEMORIAL!#REF!</definedName>
    <definedName name="STOT09.010.0700_1">[3]MEMORIAL!#REF!</definedName>
    <definedName name="STOT10.010.0140">[5]MEMORIAL!#REF!</definedName>
    <definedName name="STOT10.010.0140_1">[3]MEMORIAL!#REF!</definedName>
    <definedName name="STOT10.010.0150">[3]MEMORIAL!#REF!</definedName>
    <definedName name="STOT10.010.0150_1">[3]MEMORIAL!#REF!</definedName>
    <definedName name="STOT10.010.0180">[5]MEMORIAL!#REF!</definedName>
    <definedName name="STOT10.010.0180_1">[3]MEMORIAL!#REF!</definedName>
    <definedName name="STOT10.010.0270">[5]MEMORIAL!#REF!</definedName>
    <definedName name="STOT10.010.0270_1">[6]MEMORIAL!#REF!</definedName>
    <definedName name="STOT10.010.0280">[5]MEMORIAL!#REF!</definedName>
    <definedName name="STOT10.010.0280_1">[3]MEMORIAL!#REF!</definedName>
    <definedName name="STOT10.010.0290">[3]MEMORIAL!#REF!</definedName>
    <definedName name="STOT10.010.0290_1">[3]MEMORIAL!#REF!</definedName>
    <definedName name="STOT10.010.0298">[3]MEMORIAL!#REF!</definedName>
    <definedName name="STOT10.010.0298_1">[3]MEMORIAL!#REF!</definedName>
    <definedName name="STOT10.010.0307">[5]MEMORIAL!#REF!</definedName>
    <definedName name="STOT10.010.0307_1">[3]MEMORIAL!#REF!</definedName>
    <definedName name="STOT10.010.0308">[5]MEMORIAL!#REF!</definedName>
    <definedName name="STOT10.010.0308_1">[3]MEMORIAL!#REF!</definedName>
    <definedName name="STOT10.010.0310">[5]MEMORIAL!#REF!</definedName>
    <definedName name="STOT10.010.0310_1">[3]MEMORIAL!#REF!</definedName>
    <definedName name="STOT10.010.0330">[5]MEMORIAL!#REF!</definedName>
    <definedName name="STOT10.010.0330_1">[3]MEMORIAL!#REF!</definedName>
    <definedName name="STOT10.010.0333">[5]MEMORIAL!#REF!</definedName>
    <definedName name="STOT10.010.0333_1">[3]MEMORIAL!#REF!</definedName>
    <definedName name="STOT10.010.0350">[3]MEMORIAL!#REF!</definedName>
    <definedName name="STOT10.010.0350_1">[3]MEMORIAL!#REF!</definedName>
    <definedName name="STOT10.010.0380">[5]MEMORIAL!#REF!</definedName>
    <definedName name="STOT10.010.0380_1">[3]MEMORIAL!#REF!</definedName>
    <definedName name="STOT10.010.0400">[5]MEMORIAL!#REF!</definedName>
    <definedName name="STOT10.010.0400_1">[3]MEMORIAL!#REF!</definedName>
    <definedName name="STOT10.010.0431">[5]MEMORIAL!#REF!</definedName>
    <definedName name="STOT10.010.0431_1">[3]MEMORIAL!#REF!</definedName>
    <definedName name="STOT10.010.1100">[3]MEMORIAL!#REF!</definedName>
    <definedName name="STOT10.010.1100_1">[3]MEMORIAL!#REF!</definedName>
    <definedName name="STOT10.010.1110">[3]MEMORIAL!#REF!</definedName>
    <definedName name="STOT10.010.1110_1">[3]MEMORIAL!#REF!</definedName>
    <definedName name="STOT12.010.0010">[3]MEMORIAL!#REF!</definedName>
    <definedName name="STOT12.010.0010_1">[3]MEMORIAL!#REF!</definedName>
    <definedName name="STOT12.010.0050">[3]MEMORIAL!#REF!</definedName>
    <definedName name="STOT12.010.0050_1">[3]MEMORIAL!#REF!</definedName>
    <definedName name="STOT12.010.0060">[5]MEMORIAL!#REF!</definedName>
    <definedName name="STOT12.010.0060_1">[3]MEMORIAL!#REF!</definedName>
    <definedName name="STOT12.010.0210">[5]MEMORIAL!#REF!</definedName>
    <definedName name="STOT12.010.0210_1">[3]MEMORIAL!#REF!</definedName>
    <definedName name="STOT12.010.0300">[3]MEMORIAL!#REF!</definedName>
    <definedName name="STOT12.010.0300_1">[3]MEMORIAL!#REF!</definedName>
    <definedName name="STOT12.010.0340">[3]MEMORIAL!#REF!</definedName>
    <definedName name="STOT12.010.0340_1">[3]MEMORIAL!#REF!</definedName>
    <definedName name="STOT12.010.0360">[5]MEMORIAL!#REF!</definedName>
    <definedName name="STOT12.010.0360_1">[3]MEMORIAL!#REF!</definedName>
    <definedName name="STOT12.010.0550">[5]MEMORIAL!#REF!</definedName>
    <definedName name="STOT12.010.0550_1">[3]MEMORIAL!#REF!</definedName>
    <definedName name="STOT13.010.0030">[5]MEMORIAL!#REF!</definedName>
    <definedName name="STOT13.010.0030_1">[6]MEMORIAL!#REF!</definedName>
    <definedName name="STOT13.010.0040">[3]MEMORIAL!#REF!</definedName>
    <definedName name="STOT13.010.0040_1">[3]MEMORIAL!#REF!</definedName>
    <definedName name="STOT13.010.0090">[5]MEMORIAL!#REF!</definedName>
    <definedName name="STOT13.010.0090_1">[3]MEMORIAL!#REF!</definedName>
    <definedName name="STOT13.010.0100">[3]MEMORIAL!#REF!</definedName>
    <definedName name="STOT13.010.0100_1">[3]MEMORIAL!#REF!</definedName>
    <definedName name="STOT13.010.0110">[5]MEMORIAL!#REF!</definedName>
    <definedName name="STOT13.010.0110_1">[3]MEMORIAL!#REF!</definedName>
    <definedName name="STOT13.010.0350">[3]MEMORIAL!#REF!</definedName>
    <definedName name="STOT13.010.0350_1">[3]MEMORIAL!#REF!</definedName>
    <definedName name="STOT13.010.0360">[3]MEMORIAL!#REF!</definedName>
    <definedName name="STOT13.010.0360_1">[3]MEMORIAL!#REF!</definedName>
    <definedName name="STOT13.010.0380">[3]MEMORIAL!#REF!</definedName>
    <definedName name="STOT13.010.0380_1">[3]MEMORIAL!#REF!</definedName>
    <definedName name="STOT13.010.0410">[3]MEMORIAL!#REF!</definedName>
    <definedName name="STOT13.010.0410_1">[3]MEMORIAL!#REF!</definedName>
    <definedName name="STOT13.010.0860">[3]MEMORIAL!#REF!</definedName>
    <definedName name="STOT13.010.0860_1">[3]MEMORIAL!#REF!</definedName>
    <definedName name="STOT13.010.0880">[3]MEMORIAL!#REF!</definedName>
    <definedName name="STOT13.010.0880_1">[3]MEMORIAL!#REF!</definedName>
    <definedName name="STOT13.010.1200">[5]MEMORIAL!#REF!</definedName>
    <definedName name="STOT13.010.1200_1">[3]MEMORIAL!#REF!</definedName>
    <definedName name="STOT15.010.0010">#REF!</definedName>
    <definedName name="STOT15.010.0010_1">[6]MEMORIAL!#REF!</definedName>
    <definedName name="STOT15.010.0040">#REF!</definedName>
    <definedName name="STOT15.010.0040_1">[7]MEMORIAL!#REF!</definedName>
    <definedName name="STOT15.010.0055">#REF!</definedName>
    <definedName name="STOT15.010.0055_1">[6]MEMORIAL!#REF!</definedName>
    <definedName name="STOT15.010.0140">[5]MEMORIAL!#REF!</definedName>
    <definedName name="STOT15.010.0140_1">[6]MEMORIAL!#REF!</definedName>
    <definedName name="STOT15.010.0181">[5]MEMORIAL!#REF!</definedName>
    <definedName name="STOT15.010.0181_1">[6]MEMORIAL!#REF!</definedName>
    <definedName name="STOT15.010.0270">[5]MEMORIAL!#REF!</definedName>
    <definedName name="STOT15.010.0270_1">[3]MEMORIAL!#REF!</definedName>
    <definedName name="STOT15.010.0280">[5]MEMORIAL!#REF!</definedName>
    <definedName name="STOT15.010.0280_1">[3]MEMORIAL!#REF!</definedName>
    <definedName name="STOT15.010.0290">[3]MEMORIAL!#REF!</definedName>
    <definedName name="STOT15.010.0290_1">[3]MEMORIAL!#REF!</definedName>
    <definedName name="STOT16.010.0010">[5]MEMORIAL!#REF!</definedName>
    <definedName name="STOT16.010.0010_1">[3]MEMORIAL!#REF!</definedName>
    <definedName name="STOT16.010.0060">[5]MEMORIAL!#REF!</definedName>
    <definedName name="STOT16.010.0060_1">[3]MEMORIAL!#REF!</definedName>
    <definedName name="STOT16.010.0110">[5]MEMORIAL!#REF!</definedName>
    <definedName name="STOT16.010.0110_1">[3]MEMORIAL!#REF!</definedName>
    <definedName name="STOT16.010.0120">[5]MEMORIAL!#REF!</definedName>
    <definedName name="STOT16.010.0120_1">[3]MEMORIAL!#REF!</definedName>
    <definedName name="STOT16.010.0150">[3]MEMORIAL!#REF!</definedName>
    <definedName name="STOT16.010.0150_1">[3]MEMORIAL!#REF!</definedName>
    <definedName name="STOT16.010.0170">[5]MEMORIAL!#REF!</definedName>
    <definedName name="STOT16.010.0170_1">[3]MEMORIAL!#REF!</definedName>
    <definedName name="STOT17.010.0080">[5]MEMORIAL!#REF!</definedName>
    <definedName name="STOT17.010.0080_1">[3]MEMORIAL!#REF!</definedName>
    <definedName name="STOT17.010.0100">[3]MEMORIAL!#REF!</definedName>
    <definedName name="STOT17.010.0100_1">[3]MEMORIAL!#REF!</definedName>
    <definedName name="STOT17.010.0120">[3]MEMORIAL!#REF!</definedName>
    <definedName name="STOT17.010.0120_1">[3]MEMORIAL!#REF!</definedName>
    <definedName name="STOT17.010.0150">[5]MEMORIAL!#REF!</definedName>
    <definedName name="STOT17.010.0150_1">[3]MEMORIAL!#REF!</definedName>
    <definedName name="STOT17.010.0290">[5]MEMORIAL!#REF!</definedName>
    <definedName name="STOT17.010.0290_1">[3]MEMORIAL!#REF!</definedName>
    <definedName name="STOT17.010.0350">[3]MEMORIAL!#REF!</definedName>
    <definedName name="STOT17.010.0350_1">[3]MEMORIAL!#REF!</definedName>
    <definedName name="STOT17.010.0390">[5]MEMORIAL!#REF!</definedName>
    <definedName name="STOT17.010.0390_1">[6]MEMORIAL!#REF!</definedName>
    <definedName name="STOT17.010.0437">[5]MEMORIAL!#REF!</definedName>
    <definedName name="STOT17.010.0437_1">[6]MEMORIAL!#REF!</definedName>
    <definedName name="STOT17.010.0602">[5]MEMORIAL!#REF!</definedName>
    <definedName name="STOT17.010.0602_1">[6]MEMORIAL!#REF!</definedName>
    <definedName name="STOTCOMPOS01">[5]MEMORIAL!#REF!</definedName>
    <definedName name="STOTCOMPOS01_1">[6]MEMORIAL!#REF!</definedName>
    <definedName name="TERRA">#REF!</definedName>
    <definedName name="TERRA_1">#REF!</definedName>
    <definedName name="_xlnm.Print_Titles" localSheetId="2">Cronograma!$A:$D,Cronograma!$1:$7</definedName>
    <definedName name="TOTALMATERIAL">#REF!</definedName>
    <definedName name="TOTALMATERIAL_1">#REF!</definedName>
    <definedName name="TOTALSERVIÇO">'[8]Serviços Água'!#REF!</definedName>
    <definedName name="TOTALSERVIÇO_1">#REF!</definedName>
    <definedName name="TOTFASE">'[8]Serviços Água'!#REF!</definedName>
    <definedName name="TOTFASE_1">'[9]Rede de Distribuição de Água'!#REF!</definedName>
    <definedName name="TOTFASE_5">'[10]Rede de Distribuição de Água'!#REF!</definedName>
    <definedName name="TOTFASE_6">'[10]Rede de Distribuição de Água'!#REF!</definedName>
    <definedName name="VAA">#REF!</definedName>
    <definedName name="VAA_1">#REF!</definedName>
    <definedName name="VAT">[2]MEMORIAL!#REF!</definedName>
    <definedName name="VAT_1">[3]MEMORIAL!#REF!</definedName>
    <definedName name="VBF">#REF!</definedName>
    <definedName name="VBF_1">#REF!</definedName>
    <definedName name="ve">#REF!</definedName>
    <definedName name="ve_1">#REF!</definedName>
    <definedName name="VE1_1">#REF!</definedName>
    <definedName name="VEC">#REF!</definedName>
    <definedName name="VO">#REF!</definedName>
    <definedName name="VO_1">#REF!</definedName>
    <definedName name="VO1_1">[1]MEMORIAL!#REF!</definedName>
    <definedName name="VOC">#REF!</definedName>
    <definedName name="Vol_Estrutural">[2]MEMORIAL!#REF!</definedName>
    <definedName name="Vol_Estrutural_1">[6]MEMORIAL!#REF!</definedName>
    <definedName name="VOLCON">[2]MEMORIAL!#REF!</definedName>
    <definedName name="VOLCON_1">[2]MEMORIAL!#REF!</definedName>
    <definedName name="VOLCONC">[5]MEMORIAL!#REF!</definedName>
    <definedName name="VOLCONC_1">[6]MEMORIAL!#REF!</definedName>
    <definedName name="vr">#REF!</definedName>
    <definedName name="VR_1">#REF!</definedName>
    <definedName name="VRC">#REF!</definedName>
    <definedName name="VTE">[2]MEMORIAL!#REF!</definedName>
    <definedName name="VTE_1">[3]MEMORIAL!#REF!</definedName>
  </definedNames>
  <calcPr calcId="144525"/>
</workbook>
</file>

<file path=xl/calcChain.xml><?xml version="1.0" encoding="utf-8"?>
<calcChain xmlns="http://schemas.openxmlformats.org/spreadsheetml/2006/main">
  <c r="M34" i="12" l="1"/>
  <c r="I34" i="12"/>
  <c r="I56" i="12" l="1"/>
  <c r="B53" i="12"/>
  <c r="I57" i="12"/>
  <c r="M56" i="12"/>
  <c r="M57" i="12" s="1"/>
  <c r="I42" i="12"/>
  <c r="D42" i="12"/>
  <c r="M42" i="12"/>
  <c r="G9" i="11"/>
  <c r="D9" i="14"/>
  <c r="H14" i="11"/>
  <c r="I27" i="12"/>
  <c r="R53" i="12" l="1"/>
  <c r="F23" i="11" s="1"/>
  <c r="H23" i="11" s="1"/>
  <c r="I64" i="12"/>
  <c r="B61" i="12"/>
  <c r="M64" i="12"/>
  <c r="M65" i="12" s="1"/>
  <c r="B38" i="12"/>
  <c r="D39" i="15"/>
  <c r="D38" i="15"/>
  <c r="J38" i="15" s="1"/>
  <c r="D37" i="15"/>
  <c r="D36" i="15"/>
  <c r="J36" i="15" s="1"/>
  <c r="D33" i="15"/>
  <c r="J33" i="15" s="1"/>
  <c r="D32" i="15"/>
  <c r="D26" i="15"/>
  <c r="E12" i="15"/>
  <c r="E11" i="15"/>
  <c r="J11" i="15"/>
  <c r="J18" i="15"/>
  <c r="J44" i="15"/>
  <c r="G38" i="15"/>
  <c r="G37" i="15"/>
  <c r="G39" i="15" s="1"/>
  <c r="J39" i="15" s="1"/>
  <c r="G35" i="15"/>
  <c r="J35" i="15" s="1"/>
  <c r="G34" i="15"/>
  <c r="J34" i="15" s="1"/>
  <c r="AB30" i="15"/>
  <c r="AA30" i="15"/>
  <c r="Z30" i="15"/>
  <c r="W30" i="15"/>
  <c r="X30" i="15" s="1"/>
  <c r="T30" i="15"/>
  <c r="S30" i="15"/>
  <c r="U30" i="15" s="1"/>
  <c r="Q30" i="15"/>
  <c r="O30" i="15"/>
  <c r="N30" i="15"/>
  <c r="M30" i="15"/>
  <c r="G28" i="15"/>
  <c r="J28" i="15" s="1"/>
  <c r="J27" i="15"/>
  <c r="G26" i="15"/>
  <c r="J14" i="15"/>
  <c r="J13" i="15"/>
  <c r="J12" i="15"/>
  <c r="J8" i="15"/>
  <c r="V30" i="15" l="1"/>
  <c r="P30" i="15" s="1"/>
  <c r="G32" i="15" s="1"/>
  <c r="J32" i="15" s="1"/>
  <c r="J15" i="15"/>
  <c r="J21" i="15" s="1"/>
  <c r="J23" i="15" s="1"/>
  <c r="J26" i="15"/>
  <c r="J29" i="15" s="1"/>
  <c r="J37" i="15"/>
  <c r="I65" i="12"/>
  <c r="R61" i="12" s="1"/>
  <c r="F26" i="11" s="1"/>
  <c r="A60" i="12"/>
  <c r="J40" i="15" l="1"/>
  <c r="J46" i="15" s="1"/>
  <c r="J47" i="15" l="1"/>
  <c r="J48" i="15"/>
  <c r="G26" i="11" s="1"/>
  <c r="H26" i="11" s="1"/>
  <c r="H27" i="11" s="1"/>
  <c r="D12" i="14" s="1"/>
  <c r="K12" i="14" l="1"/>
  <c r="L12" i="14"/>
  <c r="M12" i="14"/>
  <c r="J12" i="14"/>
  <c r="I41" i="12"/>
  <c r="I43" i="12" s="1"/>
  <c r="B24" i="12"/>
  <c r="M27" i="12"/>
  <c r="M28" i="12" s="1"/>
  <c r="I28" i="12"/>
  <c r="R24" i="12" s="1"/>
  <c r="F16" i="11" l="1"/>
  <c r="H16" i="11" s="1"/>
  <c r="I33" i="12"/>
  <c r="I35" i="12" s="1"/>
  <c r="A10" i="12"/>
  <c r="B11" i="12"/>
  <c r="I14" i="12"/>
  <c r="I15" i="12" s="1"/>
  <c r="M14" i="12"/>
  <c r="M15" i="12" s="1"/>
  <c r="I20" i="12"/>
  <c r="I21" i="12" s="1"/>
  <c r="M20" i="12"/>
  <c r="M21" i="12" s="1"/>
  <c r="A23" i="12"/>
  <c r="B30" i="12"/>
  <c r="M33" i="12"/>
  <c r="M35" i="12" s="1"/>
  <c r="A37" i="12"/>
  <c r="M41" i="12"/>
  <c r="M43" i="12" s="1"/>
  <c r="B45" i="12"/>
  <c r="I48" i="12"/>
  <c r="I49" i="12" s="1"/>
  <c r="M48" i="12"/>
  <c r="M49" i="12" s="1"/>
  <c r="R30" i="12" l="1"/>
  <c r="R11" i="12"/>
  <c r="F8" i="11" s="1"/>
  <c r="H8" i="11" s="1"/>
  <c r="R38" i="12"/>
  <c r="F21" i="11" s="1"/>
  <c r="H21" i="11" s="1"/>
  <c r="R17" i="12"/>
  <c r="F9" i="11" s="1"/>
  <c r="H9" i="11" s="1"/>
  <c r="R45" i="12"/>
  <c r="H17" i="11" l="1"/>
  <c r="H18" i="11" s="1"/>
  <c r="D10" i="14" s="1"/>
  <c r="J10" i="14" s="1"/>
  <c r="F17" i="11"/>
  <c r="I10" i="14"/>
  <c r="J22" i="11"/>
  <c r="F22" i="11"/>
  <c r="H22" i="11" s="1"/>
  <c r="H10" i="11"/>
  <c r="H24" i="11" l="1"/>
  <c r="H28" i="11" s="1"/>
  <c r="D8" i="14"/>
  <c r="I9" i="14"/>
  <c r="D11" i="14" l="1"/>
  <c r="D13" i="14" s="1"/>
  <c r="E8" i="14" s="1"/>
  <c r="I8" i="14"/>
  <c r="I11" i="14" l="1"/>
  <c r="I13" i="14" s="1"/>
  <c r="I14" i="14" s="1"/>
  <c r="K11" i="14"/>
  <c r="K13" i="14" s="1"/>
  <c r="M11" i="14"/>
  <c r="M13" i="14" s="1"/>
  <c r="J11" i="14"/>
  <c r="J13" i="14" s="1"/>
  <c r="L11" i="14"/>
  <c r="L13" i="14" s="1"/>
  <c r="E12" i="14"/>
  <c r="E10" i="14"/>
  <c r="E9" i="14"/>
  <c r="E11" i="14"/>
  <c r="D18" i="14"/>
  <c r="D14" i="14"/>
  <c r="E13" i="14" s="1"/>
  <c r="J14" i="14" l="1"/>
  <c r="K14" i="14" s="1"/>
  <c r="L14" i="14" s="1"/>
  <c r="M14" i="14" s="1"/>
</calcChain>
</file>

<file path=xl/sharedStrings.xml><?xml version="1.0" encoding="utf-8"?>
<sst xmlns="http://schemas.openxmlformats.org/spreadsheetml/2006/main" count="387" uniqueCount="200">
  <si>
    <t>m</t>
  </si>
  <si>
    <t>ITEM</t>
  </si>
  <si>
    <t>DESCRIÇÃO</t>
  </si>
  <si>
    <t>m²</t>
  </si>
  <si>
    <t>m³</t>
  </si>
  <si>
    <t>PAVIMENTAÇÃO</t>
  </si>
  <si>
    <t>TOTAL</t>
  </si>
  <si>
    <t>DRENAGEM</t>
  </si>
  <si>
    <t>TERRAPLENAGEM</t>
  </si>
  <si>
    <t>SERVIÇOS PRELIMINARES</t>
  </si>
  <si>
    <t>DER-ES</t>
  </si>
  <si>
    <t>QUANT.</t>
  </si>
  <si>
    <t>UNID.</t>
  </si>
  <si>
    <t>40426</t>
  </si>
  <si>
    <t>Corpo BSTC diâmetro 0,60 m C.S. MF inclusive escavação, reaterro e transporte do tubo</t>
  </si>
  <si>
    <t>und</t>
  </si>
  <si>
    <t>MEMÓRIA DE CÁLCULO</t>
  </si>
  <si>
    <t>PREFEITURA MUNICIPAL DE SÃO DOMINGOS DO NORTE</t>
  </si>
  <si>
    <t>Rod. Gether Lopes de Farias, s/nº - Bairro Emílio Callegari São Domingos do Norte - ES - CEP 29745-000</t>
  </si>
  <si>
    <t>Telefax: (027) 3742 1219 - telefone (027) 742 1266 / 1216 / 1188</t>
  </si>
  <si>
    <t>CNPJ 36.350.312/0001-72</t>
  </si>
  <si>
    <t>TOTAL DO ITEM</t>
  </si>
  <si>
    <t>x</t>
  </si>
  <si>
    <t>y</t>
  </si>
  <si>
    <t>z</t>
  </si>
  <si>
    <t>w</t>
  </si>
  <si>
    <t>vãos à descontar</t>
  </si>
  <si>
    <t>INFORMAÇÕES COMPLEMENTARES</t>
  </si>
  <si>
    <t>COMP.</t>
  </si>
  <si>
    <t>LARG.</t>
  </si>
  <si>
    <t>ALTURA</t>
  </si>
  <si>
    <t xml:space="preserve"> (%)</t>
  </si>
  <si>
    <t xml:space="preserve">ALT. </t>
  </si>
  <si>
    <t xml:space="preserve">m </t>
  </si>
  <si>
    <t>02.01</t>
  </si>
  <si>
    <t>02.02</t>
  </si>
  <si>
    <t>03.02</t>
  </si>
  <si>
    <t>PREFEITURA MUNICIPAL DE SÃO DOMINGOS DO NORTE - ES</t>
  </si>
  <si>
    <t>PLANILHA DE QUANTIDADES E PREÇOS UNITÁRIOS</t>
  </si>
  <si>
    <t>OBRA:PAVIMENTAÇÃO E DRENAGEM RUAS PROJETADAS A E B.FLAUZINO SALVADOR, PROJETDA SERRA DA MULA E ANTONIO MARIM</t>
  </si>
  <si>
    <t>BDI:</t>
  </si>
  <si>
    <t>CÓDIGO</t>
  </si>
  <si>
    <t>ORGÃO</t>
  </si>
  <si>
    <t>DESCRIÇÃO SERVIÇO</t>
  </si>
  <si>
    <t>02</t>
  </si>
  <si>
    <t>41500</t>
  </si>
  <si>
    <t>Placa de obra nas dimensões de 4,0 x 2,0 m, padrão DER-ES</t>
  </si>
  <si>
    <t>SUB-TOTAL 02</t>
  </si>
  <si>
    <t>03</t>
  </si>
  <si>
    <t>04</t>
  </si>
  <si>
    <t xml:space="preserve"> </t>
  </si>
  <si>
    <t>SUB-TOTAL - 04</t>
  </si>
  <si>
    <t xml:space="preserve">m² </t>
  </si>
  <si>
    <t>40663</t>
  </si>
  <si>
    <t>Meio fio de concreto pré-moldado (12x30x15) cm, inclusive caiação e transporte do meio fio</t>
  </si>
  <si>
    <t>40885</t>
  </si>
  <si>
    <t>Pavimentação com blocos de concreto (35 MPa), esp. -&gt; 10 cm, sobre colchão areia esp.-&gt; 5cm, inclusive fornecimento e transporte dos blocos e areia</t>
  </si>
  <si>
    <t>ITENS NOVOS</t>
  </si>
  <si>
    <t>COMP-01</t>
  </si>
  <si>
    <t xml:space="preserve">Trincheira Drenante em concreto armado, incluíndo grelhas FoFo, escavação e reaterro </t>
  </si>
  <si>
    <t>FLAUZINO SALVADOR E PROJETADA SERRA DA MULA</t>
  </si>
  <si>
    <t>LOCAL:SÃO DOMINGOS DO NORTE - ES</t>
  </si>
  <si>
    <t>VALORES R$</t>
  </si>
  <si>
    <t>PESO</t>
  </si>
  <si>
    <t>PERÍODO (MESES)</t>
  </si>
  <si>
    <t>Financeiro (R$)</t>
  </si>
  <si>
    <t>LICITAÇÃO</t>
  </si>
  <si>
    <t>Total geral (R$)</t>
  </si>
  <si>
    <t>Total Acumulado (R$)</t>
  </si>
  <si>
    <t>UNITÁRIO</t>
  </si>
  <si>
    <t xml:space="preserve">QUANT </t>
  </si>
  <si>
    <t>LOCAL: SÃO DOMINGOS DO NORTE - ES</t>
  </si>
  <si>
    <t>COMPOSIÇÃO ANALÍTICA DE PREÇO UNITÁRIO</t>
  </si>
  <si>
    <t>DESCRIÇÃO DO SERVIÇO</t>
  </si>
  <si>
    <t>UNIDADE</t>
  </si>
  <si>
    <t>DATA BASE</t>
  </si>
  <si>
    <t>Trincheira de concreto com profundidade de 1,50m e largura de 1,50m, grelha em vergalhão de 25mm e perfil I ou H laminado.</t>
  </si>
  <si>
    <t>43095 DER-ES</t>
  </si>
  <si>
    <t>M</t>
  </si>
  <si>
    <t>Junho / 2015</t>
  </si>
  <si>
    <t>(A)Equipamento</t>
  </si>
  <si>
    <t>Código
padrão</t>
  </si>
  <si>
    <t>Quantidade</t>
  </si>
  <si>
    <t>Ut. Pr</t>
  </si>
  <si>
    <t>Ut. Impr</t>
  </si>
  <si>
    <t>Vl. Hr. Prod</t>
  </si>
  <si>
    <t>Vl. Hr. Imp</t>
  </si>
  <si>
    <t>Custo Horário</t>
  </si>
  <si>
    <t>TOTAL A</t>
  </si>
  <si>
    <t>(B)Mão-de-Obra</t>
  </si>
  <si>
    <t>Eq. Salarial</t>
  </si>
  <si>
    <t>Encargos(%)</t>
  </si>
  <si>
    <t>Sal/Hora</t>
  </si>
  <si>
    <t>Consumo</t>
  </si>
  <si>
    <t>Pedreiro de O.A.C.</t>
  </si>
  <si>
    <t>Servente</t>
  </si>
  <si>
    <t>Soldador</t>
  </si>
  <si>
    <t>TOTAL B</t>
  </si>
  <si>
    <t>(C)Itens de Incidência</t>
  </si>
  <si>
    <t>%</t>
  </si>
  <si>
    <t>M. O.</t>
  </si>
  <si>
    <t>Equip.</t>
  </si>
  <si>
    <t>Mat.</t>
  </si>
  <si>
    <t>Custo</t>
  </si>
  <si>
    <t>Ferramentas manuais</t>
  </si>
  <si>
    <t>X</t>
  </si>
  <si>
    <t>TOTAL C</t>
  </si>
  <si>
    <t>Custo Horário da Execução (A) + (B) + (C)</t>
  </si>
  <si>
    <t>(D) Produção da Equipe</t>
  </si>
  <si>
    <t>(E) Custo Unitário da Execução [(A) + (B) + (C)] / (D)</t>
  </si>
  <si>
    <t>(F)Materiais</t>
  </si>
  <si>
    <t>Unid.</t>
  </si>
  <si>
    <t>Custo Unitário</t>
  </si>
  <si>
    <t>CANTONEIRA DE FERRO 3/16" X 1.1/4" X 1.1/4"</t>
  </si>
  <si>
    <t>049666 IOPES</t>
  </si>
  <si>
    <t>ACO CA-50, 25,0 MM, VERGALHAO</t>
  </si>
  <si>
    <t>00000028 SINAPI</t>
  </si>
  <si>
    <t>kg</t>
  </si>
  <si>
    <t>PERFIL "I" DE ACO LAMINADO, "I" 152 X 22</t>
  </si>
  <si>
    <t>00004767 SINAPI</t>
  </si>
  <si>
    <t>TOTAL F</t>
  </si>
  <si>
    <t>concreto</t>
  </si>
  <si>
    <t>magro</t>
  </si>
  <si>
    <t>forma</t>
  </si>
  <si>
    <t>ferragem</t>
  </si>
  <si>
    <t>escavação</t>
  </si>
  <si>
    <t>trecheira 1</t>
  </si>
  <si>
    <t>(G)Serviços</t>
  </si>
  <si>
    <t>Aço CA-50, fornecimento, dobragem e colocação nas formas (preço médio das bitolas)</t>
  </si>
  <si>
    <t>Concreto estrutural fck = 15,0 MPa, tudo incluído</t>
  </si>
  <si>
    <t>Formas planas de madeira com 02 (dois) reaproveitamentos, inclusive fornecimento e transporte das madeiras</t>
  </si>
  <si>
    <t>Escavação mecânica em material de 1ª cat. H= 0,00 a 1,50 m</t>
  </si>
  <si>
    <t>Escavação mecânica em material de 1ª cat. H= 1,50 a 3,00 m</t>
  </si>
  <si>
    <t>Reaterro de cavas c/ compactação mecânica (compactador manual)</t>
  </si>
  <si>
    <t>TOTAL G</t>
  </si>
  <si>
    <t>(H)Itens de Transporte</t>
  </si>
  <si>
    <t>Fórmula</t>
  </si>
  <si>
    <t>X1</t>
  </si>
  <si>
    <t>X2</t>
  </si>
  <si>
    <t>X3</t>
  </si>
  <si>
    <t>Custo Unit.</t>
  </si>
  <si>
    <t>TOTAL H</t>
  </si>
  <si>
    <t>Custo Direto Total (E) + (F) + (G) + (H)</t>
  </si>
  <si>
    <t>Preço Unitário Total</t>
  </si>
  <si>
    <t>FABRÍCIO BEZERRA CARLOS DE SOUZA</t>
  </si>
  <si>
    <t>ARQUITETO E URBANISTA</t>
  </si>
  <si>
    <t>CAU - A 50980-9</t>
  </si>
  <si>
    <t>COMP 02</t>
  </si>
  <si>
    <t>8,81</t>
  </si>
  <si>
    <t>11,99</t>
  </si>
  <si>
    <t>Encarregado geral de obras</t>
  </si>
  <si>
    <t>3,62</t>
  </si>
  <si>
    <t>80,48</t>
  </si>
  <si>
    <t>423,24</t>
  </si>
  <si>
    <t>83534 (SINAPI)</t>
  </si>
  <si>
    <t>LASTRO DE CONCRETO, PREPARO MECÂNICO, INCLUSOS ADITIVO IMPERMEABILIZANTE, LANÇAMENTO E ADENSAMENTO</t>
  </si>
  <si>
    <t>96622</t>
  </si>
  <si>
    <t>LASTRO COM MATERIAL GRANULAR, APLICAÇÃO EM PISOS OU RADIERS, ESPESSURA DE *5 CM*. AF_08/2017</t>
  </si>
  <si>
    <t>BDI: 35%</t>
  </si>
  <si>
    <t xml:space="preserve">TOTAL </t>
  </si>
  <si>
    <t>Tabela de Preços: Referencial de Preços 09/2017 com BDI=35% (Resolução SETOP Nº 01/2016)</t>
  </si>
  <si>
    <t>C2873</t>
  </si>
  <si>
    <t>SEINFRA</t>
  </si>
  <si>
    <t>01</t>
  </si>
  <si>
    <t>01.01</t>
  </si>
  <si>
    <t>01.02</t>
  </si>
  <si>
    <t>Rua Antônio Marim (Campestre)</t>
  </si>
  <si>
    <t>Locação da obra com auxílio topográfico (área até 5000 m2)</t>
  </si>
  <si>
    <t>Serra da Mula</t>
  </si>
  <si>
    <t>Serra da Mula (Ver Projeto)</t>
  </si>
  <si>
    <t>40754</t>
  </si>
  <si>
    <t xml:space="preserve">Regularização e compactação do sub-leito (100% P.N.) H=0,15m </t>
  </si>
  <si>
    <t>PMSDN</t>
  </si>
  <si>
    <t>SUB-TOTAL - 03</t>
  </si>
  <si>
    <t>04.01</t>
  </si>
  <si>
    <t>03.01</t>
  </si>
  <si>
    <t>Escavação e carga de material de 1ª categoria com escavadeira, tudo incluído</t>
  </si>
  <si>
    <t>C2533</t>
  </si>
  <si>
    <t>Transporte de material, exceto rocha em caminhão até 5 Km</t>
  </si>
  <si>
    <t>04.02</t>
  </si>
  <si>
    <t>04.03</t>
  </si>
  <si>
    <t>05</t>
  </si>
  <si>
    <t>05.01</t>
  </si>
  <si>
    <t>SUB-TOTAL 01</t>
  </si>
  <si>
    <t>SUB-TOTAL - 05</t>
  </si>
  <si>
    <t>1</t>
  </si>
  <si>
    <t>2</t>
  </si>
  <si>
    <t>3</t>
  </si>
  <si>
    <t>4</t>
  </si>
  <si>
    <t>5</t>
  </si>
  <si>
    <r>
      <t>OBRA:</t>
    </r>
    <r>
      <rPr>
        <b/>
        <sz val="11"/>
        <rFont val="Arial"/>
        <family val="2"/>
      </rPr>
      <t xml:space="preserve"> PAVIMENTAÇÃO E DRENAGEM , RUA ANTONIO MARIM, RUA PROJETADA A, PROJETADA B, </t>
    </r>
  </si>
  <si>
    <r>
      <t xml:space="preserve">DATA-BASE:  </t>
    </r>
    <r>
      <rPr>
        <sz val="12"/>
        <rFont val="Arial"/>
        <family val="2"/>
      </rPr>
      <t>DER-ES JAN 2017</t>
    </r>
  </si>
  <si>
    <t>PAVIMENTAÇÃO SERRA DA MULA</t>
  </si>
  <si>
    <t>DER-ES - JAN DE 2017</t>
  </si>
  <si>
    <t>REFERÊNCIA:</t>
  </si>
  <si>
    <t>Serra da Mula (TRAVAMENTOS)</t>
  </si>
  <si>
    <t>40890</t>
  </si>
  <si>
    <t>Remoção e reassentamento de blocos de concreto, inclusive perdas</t>
  </si>
  <si>
    <t>04.04</t>
  </si>
  <si>
    <t>Rua Antônio Marim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</si>
</sst>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3" formatCode="_-* #,##0.00_-;\-* #,##0.00_-;_-* &quot;-&quot;??_-;_-@_-"/>
    <numFmt numFmtId="164" formatCode="_(* #,##0.00_);_(* \(#,##0.00\);_(* &quot;-&quot;??_);_(@_)"/>
    <numFmt numFmtId="165" formatCode="_(* #,##0.0_);_(* \(#,##0.0\);_(* &quot;-&quot;??_);_(@_)"/>
    <numFmt numFmtId="166" formatCode="00000"/>
    <numFmt numFmtId="167" formatCode="_(* #,##0_);_(* \(#,##0\);_(* &quot;-&quot;??_);_(@_)"/>
    <numFmt numFmtId="168" formatCode="_(* #,##0.00_);_(* \(#,##0.00\);_(* \-??_);_(@_)"/>
    <numFmt numFmtId="169" formatCode="_-&quot;€ &quot;* #,##0.00_-;&quot;-€ &quot;* #,##0.00_-;_-&quot;€ &quot;* \-??_-;_-@_-"/>
    <numFmt numFmtId="170" formatCode="_(&quot;R$ &quot;* #,##0.00_);_(&quot;R$ &quot;* \(#,##0.00\);_(&quot;R$ &quot;* &quot;-&quot;??_);_(@_)"/>
    <numFmt numFmtId="171" formatCode="_(&quot;$&quot;* #,##0_);_(&quot;$&quot;* \(#,##0\);_(&quot;$&quot;* &quot;-&quot;_);_(@_)"/>
    <numFmt numFmtId="172" formatCode="#,##0.00000"/>
    <numFmt numFmtId="173" formatCode="#,##0.0000"/>
    <numFmt numFmtId="174" formatCode="0.0000"/>
  </numFmts>
  <fonts count="4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0"/>
      <color indexed="8"/>
      <name val="Arial"/>
      <family val="2"/>
    </font>
    <font>
      <sz val="10"/>
      <name val="Verdana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6"/>
      <color indexed="8"/>
      <name val="Arial"/>
      <family val="2"/>
    </font>
    <font>
      <sz val="16"/>
      <color indexed="8"/>
      <name val="Arial"/>
      <family val="2"/>
    </font>
    <font>
      <b/>
      <sz val="16"/>
      <name val="Arial"/>
      <family val="2"/>
    </font>
    <font>
      <sz val="10"/>
      <name val="Arial"/>
    </font>
    <font>
      <sz val="11"/>
      <color indexed="9"/>
      <name val="Calibri"/>
      <family val="2"/>
    </font>
    <font>
      <sz val="8"/>
      <color indexed="8"/>
      <name val="Arial Narrow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8"/>
      <color indexed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theme="1"/>
      <name val="Arial"/>
      <family val="2"/>
    </font>
    <font>
      <sz val="10"/>
      <color theme="3" tint="0.39997558519241921"/>
      <name val="Arial"/>
      <family val="2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11"/>
      <color theme="1"/>
      <name val="Arial"/>
      <family val="2"/>
    </font>
    <font>
      <sz val="7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62">
    <xf numFmtId="0" fontId="0" fillId="0" borderId="0"/>
    <xf numFmtId="0" fontId="9" fillId="0" borderId="0"/>
    <xf numFmtId="43" fontId="9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24" borderId="0" applyNumberFormat="0" applyBorder="0" applyAlignment="0" applyProtection="0"/>
    <xf numFmtId="0" fontId="16" fillId="0" borderId="20" applyNumberFormat="0" applyFont="0" applyAlignment="0">
      <alignment horizontal="left" vertical="top" indent="1"/>
    </xf>
    <xf numFmtId="0" fontId="17" fillId="8" borderId="0" applyNumberFormat="0" applyBorder="0" applyAlignment="0" applyProtection="0"/>
    <xf numFmtId="0" fontId="18" fillId="25" borderId="28" applyNumberFormat="0" applyAlignment="0" applyProtection="0"/>
    <xf numFmtId="0" fontId="19" fillId="26" borderId="29" applyNumberFormat="0" applyAlignment="0" applyProtection="0"/>
    <xf numFmtId="168" fontId="3" fillId="0" borderId="0" applyFill="0" applyBorder="0" applyAlignment="0" applyProtection="0"/>
    <xf numFmtId="169" fontId="3" fillId="0" borderId="0" applyFill="0" applyBorder="0" applyAlignment="0" applyProtection="0"/>
    <xf numFmtId="0" fontId="20" fillId="0" borderId="0" applyNumberFormat="0" applyFill="0" applyBorder="0" applyAlignment="0" applyProtection="0"/>
    <xf numFmtId="0" fontId="21" fillId="9" borderId="0" applyNumberFormat="0" applyBorder="0" applyAlignment="0" applyProtection="0"/>
    <xf numFmtId="0" fontId="22" fillId="0" borderId="30" applyNumberFormat="0" applyFill="0" applyAlignment="0" applyProtection="0"/>
    <xf numFmtId="0" fontId="23" fillId="0" borderId="31" applyNumberFormat="0" applyFill="0" applyAlignment="0" applyProtection="0"/>
    <xf numFmtId="0" fontId="24" fillId="0" borderId="32" applyNumberFormat="0" applyFill="0" applyAlignment="0" applyProtection="0"/>
    <xf numFmtId="0" fontId="24" fillId="0" borderId="0" applyNumberFormat="0" applyFill="0" applyBorder="0" applyAlignment="0" applyProtection="0"/>
    <xf numFmtId="0" fontId="25" fillId="12" borderId="28" applyNumberFormat="0" applyAlignment="0" applyProtection="0"/>
    <xf numFmtId="0" fontId="26" fillId="0" borderId="33" applyNumberFormat="0" applyFill="0" applyAlignment="0" applyProtection="0"/>
    <xf numFmtId="170" fontId="1" fillId="0" borderId="0" applyFont="0" applyFill="0" applyBorder="0" applyAlignment="0" applyProtection="0"/>
    <xf numFmtId="0" fontId="27" fillId="27" borderId="0" applyNumberFormat="0" applyBorder="0" applyAlignment="0" applyProtection="0"/>
    <xf numFmtId="0" fontId="3" fillId="28" borderId="34" applyNumberFormat="0" applyFont="0" applyAlignment="0" applyProtection="0"/>
    <xf numFmtId="0" fontId="28" fillId="25" borderId="35" applyNumberFormat="0" applyAlignment="0" applyProtection="0"/>
    <xf numFmtId="9" fontId="3" fillId="0" borderId="0" applyFill="0" applyBorder="0" applyAlignment="0" applyProtection="0"/>
    <xf numFmtId="9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2" fillId="0" borderId="30" applyNumberFormat="0" applyFill="0" applyAlignment="0" applyProtection="0"/>
    <xf numFmtId="0" fontId="30" fillId="0" borderId="0" applyNumberFormat="0" applyFill="0" applyBorder="0" applyAlignment="0" applyProtection="0"/>
    <xf numFmtId="0" fontId="3" fillId="0" borderId="0"/>
    <xf numFmtId="0" fontId="9" fillId="0" borderId="0"/>
    <xf numFmtId="171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9" fillId="0" borderId="0"/>
    <xf numFmtId="171" fontId="9" fillId="0" borderId="0" applyFont="0" applyFill="0" applyBorder="0" applyAlignment="0" applyProtection="0"/>
  </cellStyleXfs>
  <cellXfs count="333">
    <xf numFmtId="0" fontId="0" fillId="0" borderId="0" xfId="0"/>
    <xf numFmtId="0" fontId="5" fillId="0" borderId="11" xfId="1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 wrapText="1"/>
    </xf>
    <xf numFmtId="0" fontId="4" fillId="0" borderId="0" xfId="4" applyFont="1"/>
    <xf numFmtId="164" fontId="4" fillId="0" borderId="0" xfId="5" applyFont="1"/>
    <xf numFmtId="12" fontId="4" fillId="0" borderId="0" xfId="5" applyNumberFormat="1" applyFont="1"/>
    <xf numFmtId="164" fontId="11" fillId="6" borderId="0" xfId="5" applyFont="1" applyFill="1" applyBorder="1" applyAlignment="1">
      <alignment horizontal="center"/>
    </xf>
    <xf numFmtId="164" fontId="11" fillId="6" borderId="1" xfId="5" applyFont="1" applyFill="1" applyBorder="1" applyAlignment="1">
      <alignment horizontal="center"/>
    </xf>
    <xf numFmtId="10" fontId="11" fillId="0" borderId="1" xfId="5" applyNumberFormat="1" applyFont="1" applyBorder="1" applyAlignment="1">
      <alignment horizontal="center"/>
    </xf>
    <xf numFmtId="0" fontId="11" fillId="6" borderId="1" xfId="4" applyFont="1" applyFill="1" applyBorder="1" applyAlignment="1">
      <alignment horizontal="center"/>
    </xf>
    <xf numFmtId="164" fontId="11" fillId="0" borderId="1" xfId="5" applyFont="1" applyBorder="1" applyAlignment="1">
      <alignment horizontal="center"/>
    </xf>
    <xf numFmtId="0" fontId="4" fillId="0" borderId="0" xfId="4" applyFont="1" applyBorder="1"/>
    <xf numFmtId="164" fontId="4" fillId="0" borderId="0" xfId="4" applyNumberFormat="1" applyFont="1" applyBorder="1"/>
    <xf numFmtId="164" fontId="11" fillId="0" borderId="0" xfId="4" applyNumberFormat="1" applyFont="1" applyBorder="1" applyAlignment="1"/>
    <xf numFmtId="4" fontId="13" fillId="2" borderId="1" xfId="4" applyNumberFormat="1" applyFont="1" applyFill="1" applyBorder="1" applyAlignment="1">
      <alignment horizontal="right" vertical="center" wrapText="1"/>
    </xf>
    <xf numFmtId="0" fontId="12" fillId="0" borderId="27" xfId="4" applyFont="1" applyBorder="1" applyAlignment="1">
      <alignment horizontal="left"/>
    </xf>
    <xf numFmtId="0" fontId="11" fillId="0" borderId="9" xfId="4" applyFont="1" applyBorder="1" applyAlignment="1">
      <alignment horizontal="left" wrapText="1"/>
    </xf>
    <xf numFmtId="0" fontId="12" fillId="0" borderId="7" xfId="4" applyFont="1" applyBorder="1" applyAlignment="1">
      <alignment horizontal="left"/>
    </xf>
    <xf numFmtId="10" fontId="11" fillId="0" borderId="0" xfId="4" applyNumberFormat="1" applyFont="1" applyBorder="1" applyAlignment="1"/>
    <xf numFmtId="0" fontId="4" fillId="0" borderId="0" xfId="4" applyFont="1" applyAlignment="1">
      <alignment vertical="center"/>
    </xf>
    <xf numFmtId="167" fontId="11" fillId="6" borderId="0" xfId="5" applyNumberFormat="1" applyFont="1" applyFill="1" applyBorder="1" applyAlignment="1">
      <alignment horizontal="center" vertical="center"/>
    </xf>
    <xf numFmtId="167" fontId="11" fillId="6" borderId="1" xfId="5" applyNumberFormat="1" applyFont="1" applyFill="1" applyBorder="1" applyAlignment="1">
      <alignment horizontal="center" vertical="center"/>
    </xf>
    <xf numFmtId="0" fontId="11" fillId="6" borderId="0" xfId="4" applyFont="1" applyFill="1" applyBorder="1" applyAlignment="1">
      <alignment horizontal="center" vertical="center"/>
    </xf>
    <xf numFmtId="49" fontId="11" fillId="0" borderId="9" xfId="4" applyNumberFormat="1" applyFont="1" applyBorder="1" applyAlignment="1">
      <alignment horizontal="center"/>
    </xf>
    <xf numFmtId="0" fontId="32" fillId="0" borderId="0" xfId="57" applyFont="1" applyAlignment="1">
      <alignment wrapText="1"/>
    </xf>
    <xf numFmtId="0" fontId="31" fillId="0" borderId="45" xfId="56" applyFont="1" applyBorder="1" applyAlignment="1" applyProtection="1">
      <alignment horizontal="center" vertical="center" wrapText="1"/>
      <protection hidden="1"/>
    </xf>
    <xf numFmtId="0" fontId="33" fillId="0" borderId="46" xfId="56" applyFont="1" applyBorder="1" applyAlignment="1" applyProtection="1">
      <alignment horizontal="center" vertical="center" wrapText="1"/>
      <protection hidden="1"/>
    </xf>
    <xf numFmtId="172" fontId="33" fillId="0" borderId="46" xfId="58" applyNumberFormat="1" applyFont="1" applyBorder="1" applyAlignment="1" applyProtection="1">
      <alignment horizontal="center" vertical="center" wrapText="1"/>
      <protection hidden="1"/>
    </xf>
    <xf numFmtId="164" fontId="33" fillId="0" borderId="46" xfId="58" applyNumberFormat="1" applyFont="1" applyBorder="1" applyAlignment="1" applyProtection="1">
      <alignment horizontal="center" vertical="center" wrapText="1"/>
      <protection hidden="1"/>
    </xf>
    <xf numFmtId="4" fontId="32" fillId="0" borderId="47" xfId="57" applyNumberFormat="1" applyFont="1" applyBorder="1" applyAlignment="1">
      <alignment horizontal="center" vertical="center" wrapText="1"/>
    </xf>
    <xf numFmtId="0" fontId="32" fillId="0" borderId="0" xfId="57" applyFont="1" applyAlignment="1">
      <alignment horizontal="center" vertical="center" wrapText="1"/>
    </xf>
    <xf numFmtId="0" fontId="33" fillId="0" borderId="41" xfId="56" applyFont="1" applyBorder="1" applyAlignment="1" applyProtection="1">
      <alignment horizontal="left" vertical="center" wrapText="1"/>
      <protection hidden="1"/>
    </xf>
    <xf numFmtId="0" fontId="33" fillId="0" borderId="1" xfId="56" applyFont="1" applyBorder="1" applyAlignment="1" applyProtection="1">
      <alignment horizontal="center" vertical="center" wrapText="1"/>
      <protection hidden="1"/>
    </xf>
    <xf numFmtId="173" fontId="33" fillId="0" borderId="1" xfId="56" applyNumberFormat="1" applyFont="1" applyBorder="1" applyAlignment="1" applyProtection="1">
      <alignment horizontal="center" vertical="center" wrapText="1"/>
      <protection hidden="1"/>
    </xf>
    <xf numFmtId="173" fontId="33" fillId="0" borderId="1" xfId="58" applyNumberFormat="1" applyFont="1" applyBorder="1" applyAlignment="1" applyProtection="1">
      <alignment horizontal="center" vertical="center" wrapText="1"/>
      <protection hidden="1"/>
    </xf>
    <xf numFmtId="4" fontId="32" fillId="0" borderId="40" xfId="57" applyNumberFormat="1" applyFont="1" applyBorder="1" applyAlignment="1">
      <alignment horizontal="center" vertical="center" wrapText="1"/>
    </xf>
    <xf numFmtId="4" fontId="31" fillId="5" borderId="44" xfId="58" applyNumberFormat="1" applyFont="1" applyFill="1" applyBorder="1" applyAlignment="1" applyProtection="1">
      <alignment horizontal="center" vertical="center" wrapText="1"/>
      <protection hidden="1"/>
    </xf>
    <xf numFmtId="0" fontId="32" fillId="4" borderId="41" xfId="57" applyFont="1" applyFill="1" applyBorder="1" applyAlignment="1">
      <alignment horizontal="left" vertical="center" wrapText="1"/>
    </xf>
    <xf numFmtId="0" fontId="33" fillId="4" borderId="1" xfId="56" applyFont="1" applyFill="1" applyBorder="1" applyAlignment="1" applyProtection="1">
      <alignment horizontal="center" vertical="center" wrapText="1"/>
      <protection hidden="1"/>
    </xf>
    <xf numFmtId="4" fontId="33" fillId="4" borderId="1" xfId="56" applyNumberFormat="1" applyFont="1" applyFill="1" applyBorder="1" applyAlignment="1" applyProtection="1">
      <alignment horizontal="center" vertical="center" wrapText="1"/>
      <protection hidden="1"/>
    </xf>
    <xf numFmtId="4" fontId="33" fillId="4" borderId="1" xfId="58" applyNumberFormat="1" applyFont="1" applyFill="1" applyBorder="1" applyAlignment="1" applyProtection="1">
      <alignment horizontal="center" vertical="center" wrapText="1"/>
      <protection hidden="1"/>
    </xf>
    <xf numFmtId="4" fontId="32" fillId="4" borderId="40" xfId="57" applyNumberFormat="1" applyFont="1" applyFill="1" applyBorder="1" applyAlignment="1">
      <alignment horizontal="center" vertical="center" wrapText="1"/>
    </xf>
    <xf numFmtId="0" fontId="32" fillId="4" borderId="0" xfId="57" applyFont="1" applyFill="1" applyAlignment="1">
      <alignment horizontal="center" vertical="center" wrapText="1"/>
    </xf>
    <xf numFmtId="174" fontId="33" fillId="0" borderId="1" xfId="56" applyNumberFormat="1" applyFont="1" applyBorder="1" applyAlignment="1" applyProtection="1">
      <alignment horizontal="center" vertical="center" wrapText="1"/>
      <protection hidden="1"/>
    </xf>
    <xf numFmtId="172" fontId="33" fillId="0" borderId="1" xfId="58" applyNumberFormat="1" applyFont="1" applyBorder="1" applyAlignment="1" applyProtection="1">
      <alignment horizontal="center" vertical="center" wrapText="1"/>
      <protection hidden="1"/>
    </xf>
    <xf numFmtId="0" fontId="31" fillId="0" borderId="0" xfId="56" applyFont="1" applyFill="1" applyBorder="1" applyAlignment="1" applyProtection="1">
      <alignment horizontal="left" vertical="center" wrapText="1"/>
      <protection hidden="1"/>
    </xf>
    <xf numFmtId="0" fontId="31" fillId="0" borderId="0" xfId="56" applyFont="1" applyFill="1" applyBorder="1" applyAlignment="1" applyProtection="1">
      <alignment horizontal="center" vertical="center" wrapText="1"/>
      <protection hidden="1"/>
    </xf>
    <xf numFmtId="4" fontId="31" fillId="5" borderId="47" xfId="58" applyNumberFormat="1" applyFont="1" applyFill="1" applyBorder="1" applyAlignment="1" applyProtection="1">
      <alignment horizontal="center" vertical="center" wrapText="1"/>
      <protection hidden="1"/>
    </xf>
    <xf numFmtId="4" fontId="31" fillId="5" borderId="40" xfId="58" applyNumberFormat="1" applyFont="1" applyFill="1" applyBorder="1" applyAlignment="1" applyProtection="1">
      <alignment horizontal="center" vertical="center" wrapText="1"/>
      <protection hidden="1"/>
    </xf>
    <xf numFmtId="4" fontId="31" fillId="0" borderId="0" xfId="58" applyNumberFormat="1" applyFont="1" applyFill="1" applyBorder="1" applyAlignment="1" applyProtection="1">
      <alignment horizontal="center" vertical="center" wrapText="1"/>
      <protection hidden="1"/>
    </xf>
    <xf numFmtId="0" fontId="33" fillId="0" borderId="41" xfId="56" applyFont="1" applyBorder="1" applyAlignment="1" applyProtection="1">
      <alignment horizontal="justify" vertical="justify" wrapText="1"/>
      <protection hidden="1"/>
    </xf>
    <xf numFmtId="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3" fillId="0" borderId="53" xfId="56" applyFont="1" applyBorder="1" applyAlignment="1" applyProtection="1">
      <alignment horizontal="justify" vertical="justify" wrapText="1"/>
      <protection hidden="1"/>
    </xf>
    <xf numFmtId="0" fontId="33" fillId="0" borderId="7" xfId="56" applyFont="1" applyBorder="1" applyAlignment="1" applyProtection="1">
      <alignment horizontal="center" vertical="center" wrapText="1"/>
      <protection hidden="1"/>
    </xf>
    <xf numFmtId="4" fontId="32" fillId="0" borderId="46" xfId="57" applyNumberFormat="1" applyFont="1" applyBorder="1" applyAlignment="1">
      <alignment horizontal="center" vertical="center" wrapText="1"/>
    </xf>
    <xf numFmtId="0" fontId="32" fillId="0" borderId="46" xfId="57" applyFont="1" applyBorder="1" applyAlignment="1">
      <alignment horizontal="center" vertical="center" wrapText="1"/>
    </xf>
    <xf numFmtId="0" fontId="32" fillId="0" borderId="47" xfId="57" applyFont="1" applyBorder="1" applyAlignment="1">
      <alignment horizontal="center" vertical="center" wrapText="1"/>
    </xf>
    <xf numFmtId="0" fontId="33" fillId="0" borderId="41" xfId="56" applyFont="1" applyFill="1" applyBorder="1" applyAlignment="1" applyProtection="1">
      <alignment horizontal="left" vertical="center" wrapText="1"/>
      <protection hidden="1"/>
    </xf>
    <xf numFmtId="0" fontId="33" fillId="0" borderId="1" xfId="56" applyFont="1" applyFill="1" applyBorder="1" applyAlignment="1" applyProtection="1">
      <alignment horizontal="center" vertical="center" wrapText="1"/>
      <protection hidden="1"/>
    </xf>
    <xf numFmtId="10" fontId="33" fillId="0" borderId="1" xfId="59" applyNumberFormat="1" applyFont="1" applyFill="1" applyBorder="1" applyAlignment="1" applyProtection="1">
      <alignment horizontal="center" vertical="center" wrapText="1"/>
      <protection hidden="1"/>
    </xf>
    <xf numFmtId="164" fontId="33" fillId="0" borderId="1" xfId="58" applyNumberFormat="1" applyFont="1" applyFill="1" applyBorder="1" applyAlignment="1" applyProtection="1">
      <alignment horizontal="center" vertical="center" wrapText="1"/>
      <protection hidden="1"/>
    </xf>
    <xf numFmtId="4" fontId="32" fillId="0" borderId="1" xfId="57" applyNumberFormat="1" applyFont="1" applyBorder="1" applyAlignment="1">
      <alignment wrapText="1"/>
    </xf>
    <xf numFmtId="173" fontId="32" fillId="0" borderId="1" xfId="57" applyNumberFormat="1" applyFont="1" applyBorder="1" applyAlignment="1">
      <alignment wrapText="1"/>
    </xf>
    <xf numFmtId="0" fontId="33" fillId="0" borderId="0" xfId="56" applyFont="1" applyFill="1" applyBorder="1" applyAlignment="1" applyProtection="1">
      <alignment horizontal="left" vertical="center" wrapText="1"/>
      <protection hidden="1"/>
    </xf>
    <xf numFmtId="0" fontId="33" fillId="0" borderId="0" xfId="56" applyFont="1" applyFill="1" applyBorder="1" applyAlignment="1" applyProtection="1">
      <alignment horizontal="center" vertical="center" wrapText="1"/>
      <protection hidden="1"/>
    </xf>
    <xf numFmtId="172" fontId="33" fillId="0" borderId="0" xfId="58" applyNumberFormat="1" applyFont="1" applyFill="1" applyBorder="1" applyAlignment="1" applyProtection="1">
      <alignment horizontal="center" vertical="center" wrapText="1"/>
      <protection hidden="1"/>
    </xf>
    <xf numFmtId="164" fontId="33" fillId="0" borderId="0" xfId="58" applyNumberFormat="1" applyFont="1" applyFill="1" applyBorder="1" applyAlignment="1" applyProtection="1">
      <alignment horizontal="center" vertical="center" wrapText="1"/>
      <protection hidden="1"/>
    </xf>
    <xf numFmtId="4" fontId="32" fillId="0" borderId="0" xfId="57" applyNumberFormat="1" applyFont="1" applyBorder="1" applyAlignment="1">
      <alignment wrapText="1"/>
    </xf>
    <xf numFmtId="0" fontId="32" fillId="0" borderId="0" xfId="57" applyFont="1" applyBorder="1" applyAlignment="1">
      <alignment wrapText="1"/>
    </xf>
    <xf numFmtId="0" fontId="32" fillId="0" borderId="0" xfId="57" applyFont="1" applyBorder="1" applyAlignment="1">
      <alignment horizontal="center" vertical="center" wrapText="1"/>
    </xf>
    <xf numFmtId="4" fontId="34" fillId="5" borderId="47" xfId="57" applyNumberFormat="1" applyFont="1" applyFill="1" applyBorder="1" applyAlignment="1">
      <alignment horizontal="center" vertical="center" wrapText="1"/>
    </xf>
    <xf numFmtId="4" fontId="34" fillId="5" borderId="40" xfId="57" applyNumberFormat="1" applyFont="1" applyFill="1" applyBorder="1" applyAlignment="1">
      <alignment horizontal="center" vertical="center" wrapText="1"/>
    </xf>
    <xf numFmtId="4" fontId="34" fillId="5" borderId="44" xfId="57" applyNumberFormat="1" applyFont="1" applyFill="1" applyBorder="1" applyAlignment="1">
      <alignment horizontal="center" vertical="center" wrapText="1"/>
    </xf>
    <xf numFmtId="10" fontId="32" fillId="0" borderId="0" xfId="57" applyNumberFormat="1" applyFont="1" applyAlignment="1">
      <alignment wrapText="1"/>
    </xf>
    <xf numFmtId="172" fontId="31" fillId="0" borderId="0" xfId="58" applyNumberFormat="1" applyFont="1" applyFill="1" applyBorder="1" applyAlignment="1" applyProtection="1">
      <alignment horizontal="center" vertical="center" wrapText="1"/>
      <protection hidden="1"/>
    </xf>
    <xf numFmtId="164" fontId="31" fillId="0" borderId="0" xfId="58" applyNumberFormat="1" applyFont="1" applyFill="1" applyBorder="1" applyAlignment="1" applyProtection="1">
      <alignment horizontal="center" vertical="center" wrapText="1"/>
      <protection hidden="1"/>
    </xf>
    <xf numFmtId="0" fontId="32" fillId="0" borderId="0" xfId="57" applyFont="1" applyBorder="1" applyAlignment="1">
      <alignment horizontal="center" wrapText="1"/>
    </xf>
    <xf numFmtId="4" fontId="34" fillId="0" borderId="0" xfId="57" applyNumberFormat="1" applyFont="1" applyFill="1" applyBorder="1" applyAlignment="1">
      <alignment horizontal="center" vertical="center" wrapText="1"/>
    </xf>
    <xf numFmtId="0" fontId="35" fillId="0" borderId="0" xfId="56" applyFont="1" applyFill="1" applyBorder="1" applyAlignment="1" applyProtection="1">
      <alignment horizontal="center" vertical="center" wrapText="1"/>
      <protection hidden="1"/>
    </xf>
    <xf numFmtId="10" fontId="33" fillId="0" borderId="0" xfId="59" applyNumberFormat="1" applyFont="1" applyFill="1" applyBorder="1" applyAlignment="1" applyProtection="1">
      <alignment horizontal="center" vertical="center" wrapText="1"/>
      <protection hidden="1"/>
    </xf>
    <xf numFmtId="0" fontId="33" fillId="0" borderId="0" xfId="57" applyFont="1" applyFill="1" applyBorder="1" applyAlignment="1">
      <alignment horizontal="center" vertical="center" wrapText="1"/>
    </xf>
    <xf numFmtId="172" fontId="33" fillId="0" borderId="0" xfId="57" applyNumberFormat="1" applyFont="1" applyFill="1" applyBorder="1" applyAlignment="1">
      <alignment horizontal="center" vertical="center" wrapText="1"/>
    </xf>
    <xf numFmtId="164" fontId="31" fillId="0" borderId="0" xfId="57" applyNumberFormat="1" applyFont="1" applyFill="1" applyBorder="1" applyAlignment="1">
      <alignment horizontal="center" vertical="center" wrapText="1"/>
    </xf>
    <xf numFmtId="0" fontId="32" fillId="0" borderId="0" xfId="57" applyFont="1" applyAlignment="1">
      <alignment horizontal="left" vertical="center" wrapText="1"/>
    </xf>
    <xf numFmtId="4" fontId="32" fillId="0" borderId="0" xfId="57" applyNumberFormat="1" applyFont="1" applyAlignment="1">
      <alignment wrapText="1"/>
    </xf>
    <xf numFmtId="49" fontId="8" fillId="2" borderId="16" xfId="0" applyNumberFormat="1" applyFont="1" applyFill="1" applyBorder="1" applyAlignment="1">
      <alignment horizontal="left"/>
    </xf>
    <xf numFmtId="0" fontId="2" fillId="0" borderId="0" xfId="0" applyFont="1" applyBorder="1" applyAlignment="1">
      <alignment horizontal="left"/>
    </xf>
    <xf numFmtId="4" fontId="8" fillId="2" borderId="17" xfId="0" applyNumberFormat="1" applyFont="1" applyFill="1" applyBorder="1" applyAlignment="1">
      <alignment horizontal="right"/>
    </xf>
    <xf numFmtId="49" fontId="7" fillId="5" borderId="22" xfId="0" applyNumberFormat="1" applyFont="1" applyFill="1" applyBorder="1" applyAlignment="1">
      <alignment horizontal="center" vertical="center" wrapText="1"/>
    </xf>
    <xf numFmtId="49" fontId="7" fillId="5" borderId="4" xfId="0" applyNumberFormat="1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justify" vertical="center" wrapText="1"/>
    </xf>
    <xf numFmtId="0" fontId="7" fillId="5" borderId="10" xfId="0" applyFont="1" applyFill="1" applyBorder="1" applyAlignment="1">
      <alignment horizontal="left" vertical="center" wrapText="1"/>
    </xf>
    <xf numFmtId="4" fontId="3" fillId="5" borderId="10" xfId="2" applyNumberFormat="1" applyFont="1" applyFill="1" applyBorder="1" applyAlignment="1">
      <alignment vertical="center"/>
    </xf>
    <xf numFmtId="4" fontId="7" fillId="5" borderId="2" xfId="0" applyNumberFormat="1" applyFont="1" applyFill="1" applyBorder="1" applyAlignment="1">
      <alignment horizontal="right" vertical="center" wrapText="1"/>
    </xf>
    <xf numFmtId="49" fontId="3" fillId="4" borderId="41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4" fontId="3" fillId="4" borderId="1" xfId="0" applyNumberFormat="1" applyFont="1" applyFill="1" applyBorder="1" applyAlignment="1">
      <alignment horizontal="center" vertical="center" wrapText="1"/>
    </xf>
    <xf numFmtId="4" fontId="3" fillId="4" borderId="1" xfId="2" applyNumberFormat="1" applyFont="1" applyFill="1" applyBorder="1" applyAlignment="1">
      <alignment vertical="center"/>
    </xf>
    <xf numFmtId="4" fontId="3" fillId="4" borderId="40" xfId="2" applyNumberFormat="1" applyFont="1" applyFill="1" applyBorder="1" applyAlignment="1">
      <alignment horizontal="right" vertical="center"/>
    </xf>
    <xf numFmtId="4" fontId="3" fillId="5" borderId="1" xfId="2" applyNumberFormat="1" applyFont="1" applyFill="1" applyBorder="1" applyAlignment="1">
      <alignment vertical="center"/>
    </xf>
    <xf numFmtId="4" fontId="7" fillId="5" borderId="40" xfId="0" applyNumberFormat="1" applyFont="1" applyFill="1" applyBorder="1" applyAlignment="1">
      <alignment horizontal="right" vertical="center" wrapText="1"/>
    </xf>
    <xf numFmtId="166" fontId="3" fillId="4" borderId="1" xfId="0" applyNumberFormat="1" applyFont="1" applyFill="1" applyBorder="1" applyAlignment="1">
      <alignment horizontal="center" vertical="center" wrapText="1"/>
    </xf>
    <xf numFmtId="49" fontId="3" fillId="0" borderId="22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3" fillId="5" borderId="5" xfId="2" applyNumberFormat="1" applyFont="1" applyFill="1" applyBorder="1" applyAlignment="1">
      <alignment vertical="center"/>
    </xf>
    <xf numFmtId="4" fontId="3" fillId="5" borderId="2" xfId="2" applyNumberFormat="1" applyFont="1" applyFill="1" applyBorder="1" applyAlignment="1">
      <alignment horizontal="right" vertical="center"/>
    </xf>
    <xf numFmtId="4" fontId="3" fillId="4" borderId="1" xfId="2" applyNumberFormat="1" applyFont="1" applyFill="1" applyBorder="1" applyAlignment="1">
      <alignment horizontal="right" vertical="center"/>
    </xf>
    <xf numFmtId="4" fontId="7" fillId="5" borderId="1" xfId="0" applyNumberFormat="1" applyFont="1" applyFill="1" applyBorder="1" applyAlignment="1">
      <alignment horizontal="right" vertical="center" wrapText="1"/>
    </xf>
    <xf numFmtId="49" fontId="7" fillId="5" borderId="42" xfId="0" applyNumberFormat="1" applyFont="1" applyFill="1" applyBorder="1" applyAlignment="1">
      <alignment vertical="center"/>
    </xf>
    <xf numFmtId="49" fontId="7" fillId="5" borderId="43" xfId="0" applyNumberFormat="1" applyFont="1" applyFill="1" applyBorder="1" applyAlignment="1">
      <alignment vertical="center"/>
    </xf>
    <xf numFmtId="49" fontId="7" fillId="5" borderId="43" xfId="0" applyNumberFormat="1" applyFont="1" applyFill="1" applyBorder="1" applyAlignment="1">
      <alignment horizontal="center" vertical="center"/>
    </xf>
    <xf numFmtId="0" fontId="7" fillId="5" borderId="56" xfId="0" applyFont="1" applyFill="1" applyBorder="1" applyAlignment="1">
      <alignment horizontal="justify" vertical="center" wrapText="1"/>
    </xf>
    <xf numFmtId="4" fontId="7" fillId="5" borderId="44" xfId="0" applyNumberFormat="1" applyFont="1" applyFill="1" applyBorder="1" applyAlignment="1">
      <alignment horizontal="right" vertical="center"/>
    </xf>
    <xf numFmtId="0" fontId="8" fillId="2" borderId="0" xfId="0" applyFont="1" applyFill="1" applyBorder="1" applyAlignment="1">
      <alignment horizontal="left"/>
    </xf>
    <xf numFmtId="49" fontId="36" fillId="2" borderId="16" xfId="4" applyNumberFormat="1" applyFont="1" applyFill="1" applyBorder="1" applyAlignment="1">
      <alignment horizontal="left"/>
    </xf>
    <xf numFmtId="0" fontId="4" fillId="0" borderId="0" xfId="4" applyFont="1" applyAlignment="1">
      <alignment horizontal="left"/>
    </xf>
    <xf numFmtId="0" fontId="36" fillId="2" borderId="0" xfId="4" applyFont="1" applyFill="1" applyBorder="1" applyAlignment="1">
      <alignment horizontal="left"/>
    </xf>
    <xf numFmtId="0" fontId="2" fillId="0" borderId="0" xfId="4" applyFont="1"/>
    <xf numFmtId="0" fontId="36" fillId="2" borderId="14" xfId="4" applyFont="1" applyFill="1" applyBorder="1" applyAlignment="1"/>
    <xf numFmtId="4" fontId="36" fillId="2" borderId="14" xfId="4" applyNumberFormat="1" applyFont="1" applyFill="1" applyBorder="1" applyAlignment="1">
      <alignment vertical="center"/>
    </xf>
    <xf numFmtId="4" fontId="4" fillId="2" borderId="14" xfId="4" applyNumberFormat="1" applyFont="1" applyFill="1" applyBorder="1" applyAlignment="1">
      <alignment vertical="center"/>
    </xf>
    <xf numFmtId="0" fontId="36" fillId="2" borderId="0" xfId="4" applyFont="1" applyFill="1" applyBorder="1" applyAlignment="1"/>
    <xf numFmtId="4" fontId="36" fillId="2" borderId="0" xfId="5" applyNumberFormat="1" applyFont="1" applyFill="1" applyBorder="1" applyAlignment="1">
      <alignment vertical="center"/>
    </xf>
    <xf numFmtId="4" fontId="4" fillId="2" borderId="0" xfId="4" applyNumberFormat="1" applyFont="1" applyFill="1" applyBorder="1" applyAlignment="1">
      <alignment vertical="center"/>
    </xf>
    <xf numFmtId="4" fontId="36" fillId="2" borderId="17" xfId="4" applyNumberFormat="1" applyFont="1" applyFill="1" applyBorder="1" applyAlignment="1"/>
    <xf numFmtId="4" fontId="36" fillId="2" borderId="17" xfId="4" applyNumberFormat="1" applyFont="1" applyFill="1" applyBorder="1" applyAlignment="1">
      <alignment horizontal="right" vertical="center"/>
    </xf>
    <xf numFmtId="10" fontId="4" fillId="2" borderId="17" xfId="6" applyNumberFormat="1" applyFont="1" applyFill="1" applyBorder="1" applyAlignment="1">
      <alignment horizontal="left" vertical="center"/>
    </xf>
    <xf numFmtId="164" fontId="8" fillId="0" borderId="0" xfId="5" applyFont="1"/>
    <xf numFmtId="0" fontId="2" fillId="4" borderId="0" xfId="4" applyFont="1" applyFill="1"/>
    <xf numFmtId="0" fontId="38" fillId="0" borderId="0" xfId="0" applyFont="1"/>
    <xf numFmtId="0" fontId="7" fillId="4" borderId="10" xfId="1" applyFont="1" applyFill="1" applyBorder="1" applyAlignment="1">
      <alignment horizontal="center" vertical="center"/>
    </xf>
    <xf numFmtId="4" fontId="7" fillId="4" borderId="10" xfId="1" applyNumberFormat="1" applyFont="1" applyFill="1" applyBorder="1" applyAlignment="1">
      <alignment horizontal="center" vertical="center"/>
    </xf>
    <xf numFmtId="4" fontId="7" fillId="0" borderId="12" xfId="3" applyNumberFormat="1" applyFont="1" applyFill="1" applyBorder="1" applyAlignment="1">
      <alignment vertical="center"/>
    </xf>
    <xf numFmtId="4" fontId="7" fillId="0" borderId="13" xfId="3" applyNumberFormat="1" applyFont="1" applyFill="1" applyBorder="1" applyAlignment="1">
      <alignment vertical="center"/>
    </xf>
    <xf numFmtId="4" fontId="7" fillId="0" borderId="12" xfId="1" applyNumberFormat="1" applyFont="1" applyFill="1" applyBorder="1" applyAlignment="1">
      <alignment horizontal="center" vertical="center"/>
    </xf>
    <xf numFmtId="4" fontId="7" fillId="0" borderId="12" xfId="1" applyNumberFormat="1" applyFont="1" applyFill="1" applyBorder="1" applyAlignment="1">
      <alignment horizontal="center" vertical="center"/>
    </xf>
    <xf numFmtId="4" fontId="42" fillId="0" borderId="12" xfId="1" applyNumberFormat="1" applyFont="1" applyFill="1" applyBorder="1" applyAlignment="1">
      <alignment horizontal="center" vertical="center"/>
    </xf>
    <xf numFmtId="49" fontId="3" fillId="0" borderId="11" xfId="1" applyNumberFormat="1" applyFont="1" applyFill="1" applyBorder="1" applyAlignment="1">
      <alignment horizontal="left" vertical="center"/>
    </xf>
    <xf numFmtId="4" fontId="3" fillId="0" borderId="12" xfId="1" applyNumberFormat="1" applyFont="1" applyFill="1" applyBorder="1" applyAlignment="1">
      <alignment horizontal="center" vertical="center" wrapText="1"/>
    </xf>
    <xf numFmtId="4" fontId="3" fillId="0" borderId="12" xfId="1" applyNumberFormat="1" applyFont="1" applyFill="1" applyBorder="1" applyAlignment="1">
      <alignment vertical="center" wrapText="1"/>
    </xf>
    <xf numFmtId="4" fontId="42" fillId="0" borderId="12" xfId="3" applyNumberFormat="1" applyFont="1" applyFill="1" applyBorder="1"/>
    <xf numFmtId="0" fontId="38" fillId="0" borderId="11" xfId="0" applyFont="1" applyBorder="1"/>
    <xf numFmtId="0" fontId="42" fillId="0" borderId="12" xfId="1" applyFont="1" applyFill="1" applyBorder="1" applyAlignment="1">
      <alignment horizontal="left" vertical="center"/>
    </xf>
    <xf numFmtId="0" fontId="38" fillId="0" borderId="0" xfId="0" applyFont="1" applyBorder="1"/>
    <xf numFmtId="0" fontId="42" fillId="0" borderId="0" xfId="1" applyFont="1" applyFill="1" applyBorder="1" applyAlignment="1">
      <alignment horizontal="left" vertical="center"/>
    </xf>
    <xf numFmtId="4" fontId="3" fillId="0" borderId="0" xfId="1" applyNumberFormat="1" applyFont="1" applyFill="1" applyBorder="1" applyAlignment="1">
      <alignment horizontal="center" vertical="center" wrapText="1"/>
    </xf>
    <xf numFmtId="4" fontId="3" fillId="0" borderId="0" xfId="1" applyNumberFormat="1" applyFont="1" applyFill="1" applyBorder="1" applyAlignment="1">
      <alignment vertical="center" wrapText="1"/>
    </xf>
    <xf numFmtId="4" fontId="42" fillId="0" borderId="0" xfId="3" applyNumberFormat="1" applyFont="1" applyFill="1" applyBorder="1"/>
    <xf numFmtId="4" fontId="41" fillId="0" borderId="0" xfId="1" applyNumberFormat="1" applyFont="1" applyFill="1" applyBorder="1" applyAlignment="1">
      <alignment horizontal="center" vertical="center"/>
    </xf>
    <xf numFmtId="4" fontId="7" fillId="4" borderId="12" xfId="3" applyNumberFormat="1" applyFont="1" applyFill="1" applyBorder="1" applyAlignment="1">
      <alignment vertical="center"/>
    </xf>
    <xf numFmtId="4" fontId="7" fillId="4" borderId="13" xfId="3" applyNumberFormat="1" applyFont="1" applyFill="1" applyBorder="1" applyAlignment="1">
      <alignment vertical="center"/>
    </xf>
    <xf numFmtId="0" fontId="43" fillId="4" borderId="0" xfId="0" applyFont="1" applyFill="1"/>
    <xf numFmtId="4" fontId="7" fillId="4" borderId="12" xfId="1" applyNumberFormat="1" applyFont="1" applyFill="1" applyBorder="1" applyAlignment="1">
      <alignment horizontal="center" vertical="center"/>
    </xf>
    <xf numFmtId="4" fontId="3" fillId="4" borderId="12" xfId="1" applyNumberFormat="1" applyFont="1" applyFill="1" applyBorder="1" applyAlignment="1">
      <alignment horizontal="center" vertical="center"/>
    </xf>
    <xf numFmtId="49" fontId="3" fillId="4" borderId="11" xfId="1" applyNumberFormat="1" applyFont="1" applyFill="1" applyBorder="1" applyAlignment="1">
      <alignment horizontal="left" vertical="center"/>
    </xf>
    <xf numFmtId="4" fontId="3" fillId="4" borderId="12" xfId="1" applyNumberFormat="1" applyFont="1" applyFill="1" applyBorder="1" applyAlignment="1">
      <alignment horizontal="center" vertical="center" wrapText="1"/>
    </xf>
    <xf numFmtId="4" fontId="3" fillId="4" borderId="12" xfId="1" applyNumberFormat="1" applyFont="1" applyFill="1" applyBorder="1" applyAlignment="1">
      <alignment vertical="center" wrapText="1"/>
    </xf>
    <xf numFmtId="4" fontId="3" fillId="4" borderId="12" xfId="3" applyNumberFormat="1" applyFont="1" applyFill="1" applyBorder="1"/>
    <xf numFmtId="0" fontId="43" fillId="4" borderId="4" xfId="0" applyFont="1" applyFill="1" applyBorder="1"/>
    <xf numFmtId="0" fontId="3" fillId="4" borderId="10" xfId="1" applyFont="1" applyFill="1" applyBorder="1" applyAlignment="1">
      <alignment horizontal="left" vertical="center"/>
    </xf>
    <xf numFmtId="4" fontId="3" fillId="4" borderId="10" xfId="1" applyNumberFormat="1" applyFont="1" applyFill="1" applyBorder="1" applyAlignment="1">
      <alignment horizontal="center" vertical="center" wrapText="1"/>
    </xf>
    <xf numFmtId="4" fontId="3" fillId="4" borderId="10" xfId="1" applyNumberFormat="1" applyFont="1" applyFill="1" applyBorder="1" applyAlignment="1">
      <alignment vertical="center" wrapText="1"/>
    </xf>
    <xf numFmtId="4" fontId="3" fillId="4" borderId="19" xfId="1" applyNumberFormat="1" applyFont="1" applyFill="1" applyBorder="1" applyAlignment="1">
      <alignment horizontal="center" vertical="center" wrapText="1"/>
    </xf>
    <xf numFmtId="0" fontId="38" fillId="0" borderId="4" xfId="0" applyFont="1" applyBorder="1"/>
    <xf numFmtId="0" fontId="42" fillId="0" borderId="10" xfId="1" applyFont="1" applyFill="1" applyBorder="1" applyAlignment="1">
      <alignment horizontal="left" vertical="center"/>
    </xf>
    <xf numFmtId="4" fontId="3" fillId="0" borderId="10" xfId="1" applyNumberFormat="1" applyFont="1" applyFill="1" applyBorder="1" applyAlignment="1">
      <alignment horizontal="center" vertical="center" wrapText="1"/>
    </xf>
    <xf numFmtId="4" fontId="3" fillId="0" borderId="10" xfId="1" applyNumberFormat="1" applyFont="1" applyFill="1" applyBorder="1" applyAlignment="1">
      <alignment vertical="center" wrapText="1"/>
    </xf>
    <xf numFmtId="4" fontId="3" fillId="0" borderId="19" xfId="1" applyNumberFormat="1" applyFont="1" applyFill="1" applyBorder="1" applyAlignment="1">
      <alignment horizontal="center" vertical="center" wrapText="1"/>
    </xf>
    <xf numFmtId="49" fontId="3" fillId="0" borderId="4" xfId="1" applyNumberFormat="1" applyFont="1" applyFill="1" applyBorder="1" applyAlignment="1">
      <alignment horizontal="left" vertical="center"/>
    </xf>
    <xf numFmtId="49" fontId="3" fillId="0" borderId="0" xfId="1" applyNumberFormat="1" applyFont="1" applyFill="1" applyBorder="1" applyAlignment="1">
      <alignment horizontal="left" vertical="center"/>
    </xf>
    <xf numFmtId="4" fontId="42" fillId="0" borderId="26" xfId="3" applyNumberFormat="1" applyFont="1" applyFill="1" applyBorder="1"/>
    <xf numFmtId="0" fontId="8" fillId="2" borderId="38" xfId="0" applyFont="1" applyFill="1" applyBorder="1" applyAlignment="1"/>
    <xf numFmtId="0" fontId="8" fillId="2" borderId="39" xfId="0" applyFont="1" applyFill="1" applyBorder="1" applyAlignment="1"/>
    <xf numFmtId="0" fontId="44" fillId="0" borderId="0" xfId="0" applyFont="1"/>
    <xf numFmtId="0" fontId="8" fillId="2" borderId="0" xfId="0" applyFont="1" applyFill="1" applyBorder="1" applyAlignment="1"/>
    <xf numFmtId="0" fontId="8" fillId="2" borderId="6" xfId="0" applyFont="1" applyFill="1" applyBorder="1" applyAlignment="1"/>
    <xf numFmtId="0" fontId="44" fillId="0" borderId="0" xfId="0" applyFont="1" applyAlignment="1">
      <alignment vertical="center"/>
    </xf>
    <xf numFmtId="0" fontId="44" fillId="4" borderId="0" xfId="0" applyFont="1" applyFill="1" applyAlignment="1">
      <alignment vertical="center"/>
    </xf>
    <xf numFmtId="0" fontId="44" fillId="4" borderId="0" xfId="0" applyFont="1" applyFill="1"/>
    <xf numFmtId="4" fontId="44" fillId="4" borderId="0" xfId="0" applyNumberFormat="1" applyFont="1" applyFill="1"/>
    <xf numFmtId="49" fontId="45" fillId="2" borderId="0" xfId="0" applyNumberFormat="1" applyFont="1" applyFill="1" applyBorder="1" applyAlignment="1">
      <alignment horizontal="right" vertical="center"/>
    </xf>
    <xf numFmtId="49" fontId="45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justify" vertical="center"/>
    </xf>
    <xf numFmtId="0" fontId="2" fillId="2" borderId="0" xfId="0" applyFont="1" applyFill="1" applyBorder="1" applyAlignment="1">
      <alignment horizontal="center" vertical="center"/>
    </xf>
    <xf numFmtId="0" fontId="2" fillId="4" borderId="36" xfId="0" applyFont="1" applyFill="1" applyBorder="1"/>
    <xf numFmtId="0" fontId="2" fillId="4" borderId="21" xfId="0" applyFont="1" applyFill="1" applyBorder="1"/>
    <xf numFmtId="0" fontId="2" fillId="4" borderId="24" xfId="0" applyFont="1" applyFill="1" applyBorder="1"/>
    <xf numFmtId="4" fontId="8" fillId="4" borderId="17" xfId="0" applyNumberFormat="1" applyFont="1" applyFill="1" applyBorder="1" applyAlignment="1"/>
    <xf numFmtId="4" fontId="8" fillId="4" borderId="25" xfId="0" applyNumberFormat="1" applyFont="1" applyFill="1" applyBorder="1" applyAlignment="1"/>
    <xf numFmtId="4" fontId="7" fillId="4" borderId="4" xfId="0" applyNumberFormat="1" applyFont="1" applyFill="1" applyBorder="1" applyAlignment="1">
      <alignment horizontal="center" vertical="center" wrapText="1"/>
    </xf>
    <xf numFmtId="4" fontId="7" fillId="4" borderId="5" xfId="0" applyNumberFormat="1" applyFont="1" applyFill="1" applyBorder="1" applyAlignment="1">
      <alignment horizontal="center" vertical="center" wrapText="1"/>
    </xf>
    <xf numFmtId="49" fontId="7" fillId="2" borderId="23" xfId="0" applyNumberFormat="1" applyFont="1" applyFill="1" applyBorder="1" applyAlignment="1">
      <alignment horizontal="center" vertical="center"/>
    </xf>
    <xf numFmtId="49" fontId="7" fillId="2" borderId="24" xfId="0" applyNumberFormat="1" applyFont="1" applyFill="1" applyBorder="1" applyAlignment="1">
      <alignment horizontal="center" vertical="center"/>
    </xf>
    <xf numFmtId="49" fontId="7" fillId="2" borderId="9" xfId="0" applyNumberFormat="1" applyFont="1" applyFill="1" applyBorder="1" applyAlignment="1">
      <alignment horizontal="center" vertical="center"/>
    </xf>
    <xf numFmtId="49" fontId="7" fillId="2" borderId="7" xfId="0" applyNumberFormat="1" applyFont="1" applyFill="1" applyBorder="1" applyAlignment="1">
      <alignment horizontal="center" vertical="center"/>
    </xf>
    <xf numFmtId="49" fontId="7" fillId="2" borderId="20" xfId="0" applyNumberFormat="1" applyFont="1" applyFill="1" applyBorder="1" applyAlignment="1">
      <alignment horizontal="center" vertical="center"/>
    </xf>
    <xf numFmtId="49" fontId="7" fillId="2" borderId="8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65" fontId="7" fillId="2" borderId="9" xfId="2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164" fontId="7" fillId="2" borderId="54" xfId="0" applyNumberFormat="1" applyFont="1" applyFill="1" applyBorder="1" applyAlignment="1">
      <alignment horizontal="center" vertical="center" wrapText="1"/>
    </xf>
    <xf numFmtId="164" fontId="7" fillId="2" borderId="55" xfId="0" applyNumberFormat="1" applyFont="1" applyFill="1" applyBorder="1" applyAlignment="1">
      <alignment horizontal="center" vertical="center" wrapText="1"/>
    </xf>
    <xf numFmtId="164" fontId="7" fillId="2" borderId="9" xfId="0" applyNumberFormat="1" applyFont="1" applyFill="1" applyBorder="1" applyAlignment="1">
      <alignment horizontal="center" vertical="center" wrapText="1"/>
    </xf>
    <xf numFmtId="164" fontId="7" fillId="2" borderId="7" xfId="0" applyNumberFormat="1" applyFont="1" applyFill="1" applyBorder="1" applyAlignment="1">
      <alignment horizontal="center" vertical="center" wrapText="1"/>
    </xf>
    <xf numFmtId="0" fontId="8" fillId="2" borderId="37" xfId="0" applyFont="1" applyFill="1" applyBorder="1" applyAlignment="1">
      <alignment horizontal="left"/>
    </xf>
    <xf numFmtId="0" fontId="8" fillId="2" borderId="38" xfId="0" applyFont="1" applyFill="1" applyBorder="1" applyAlignment="1">
      <alignment horizontal="left"/>
    </xf>
    <xf numFmtId="0" fontId="8" fillId="2" borderId="16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left"/>
    </xf>
    <xf numFmtId="49" fontId="8" fillId="2" borderId="8" xfId="0" applyNumberFormat="1" applyFont="1" applyFill="1" applyBorder="1" applyAlignment="1">
      <alignment horizontal="left"/>
    </xf>
    <xf numFmtId="49" fontId="8" fillId="2" borderId="17" xfId="0" applyNumberFormat="1" applyFont="1" applyFill="1" applyBorder="1" applyAlignment="1">
      <alignment horizontal="left"/>
    </xf>
    <xf numFmtId="0" fontId="42" fillId="0" borderId="4" xfId="1" applyFont="1" applyFill="1" applyBorder="1" applyAlignment="1">
      <alignment horizontal="center" vertical="center"/>
    </xf>
    <xf numFmtId="0" fontId="42" fillId="0" borderId="10" xfId="1" applyFont="1" applyFill="1" applyBorder="1" applyAlignment="1">
      <alignment horizontal="center" vertical="center"/>
    </xf>
    <xf numFmtId="0" fontId="42" fillId="0" borderId="19" xfId="1" applyFont="1" applyFill="1" applyBorder="1" applyAlignment="1">
      <alignment horizontal="center" vertical="center"/>
    </xf>
    <xf numFmtId="0" fontId="7" fillId="0" borderId="12" xfId="1" applyFont="1" applyFill="1" applyBorder="1" applyAlignment="1">
      <alignment horizontal="left" vertical="center" wrapText="1"/>
    </xf>
    <xf numFmtId="4" fontId="7" fillId="0" borderId="12" xfId="3" applyNumberFormat="1" applyFont="1" applyFill="1" applyBorder="1" applyAlignment="1">
      <alignment horizontal="center" vertical="center"/>
    </xf>
    <xf numFmtId="0" fontId="7" fillId="0" borderId="11" xfId="1" applyFont="1" applyFill="1" applyBorder="1" applyAlignment="1">
      <alignment horizontal="center" vertical="center"/>
    </xf>
    <xf numFmtId="0" fontId="7" fillId="0" borderId="12" xfId="1" applyFont="1" applyFill="1" applyBorder="1" applyAlignment="1">
      <alignment horizontal="center" vertical="center"/>
    </xf>
    <xf numFmtId="4" fontId="40" fillId="0" borderId="12" xfId="1" applyNumberFormat="1" applyFont="1" applyFill="1" applyBorder="1" applyAlignment="1">
      <alignment horizontal="center" vertical="center"/>
    </xf>
    <xf numFmtId="4" fontId="7" fillId="0" borderId="12" xfId="1" applyNumberFormat="1" applyFont="1" applyFill="1" applyBorder="1" applyAlignment="1">
      <alignment horizontal="center" vertical="center"/>
    </xf>
    <xf numFmtId="4" fontId="41" fillId="0" borderId="12" xfId="1" applyNumberFormat="1" applyFont="1" applyFill="1" applyBorder="1" applyAlignment="1">
      <alignment horizontal="center" vertical="center"/>
    </xf>
    <xf numFmtId="4" fontId="41" fillId="0" borderId="13" xfId="1" applyNumberFormat="1" applyFont="1" applyFill="1" applyBorder="1" applyAlignment="1">
      <alignment horizontal="center" vertical="center"/>
    </xf>
    <xf numFmtId="0" fontId="7" fillId="4" borderId="12" xfId="1" applyFont="1" applyFill="1" applyBorder="1" applyAlignment="1">
      <alignment horizontal="left" vertical="center" wrapText="1"/>
    </xf>
    <xf numFmtId="4" fontId="7" fillId="4" borderId="12" xfId="3" applyNumberFormat="1" applyFont="1" applyFill="1" applyBorder="1" applyAlignment="1">
      <alignment horizontal="center" vertical="center"/>
    </xf>
    <xf numFmtId="0" fontId="5" fillId="5" borderId="4" xfId="1" applyFont="1" applyFill="1" applyBorder="1" applyAlignment="1">
      <alignment horizontal="center" vertical="center"/>
    </xf>
    <xf numFmtId="0" fontId="5" fillId="5" borderId="10" xfId="1" applyFont="1" applyFill="1" applyBorder="1" applyAlignment="1">
      <alignment horizontal="center" vertical="center"/>
    </xf>
    <xf numFmtId="0" fontId="5" fillId="5" borderId="5" xfId="1" applyFont="1" applyFill="1" applyBorder="1" applyAlignment="1">
      <alignment horizontal="center" vertical="center"/>
    </xf>
    <xf numFmtId="0" fontId="42" fillId="0" borderId="12" xfId="1" applyFont="1" applyFill="1" applyBorder="1" applyAlignment="1">
      <alignment horizontal="left" vertical="center"/>
    </xf>
    <xf numFmtId="0" fontId="7" fillId="4" borderId="11" xfId="1" applyFont="1" applyFill="1" applyBorder="1" applyAlignment="1">
      <alignment horizontal="center" vertical="center"/>
    </xf>
    <xf numFmtId="0" fontId="7" fillId="4" borderId="12" xfId="1" applyFont="1" applyFill="1" applyBorder="1" applyAlignment="1">
      <alignment horizontal="center" vertical="center"/>
    </xf>
    <xf numFmtId="4" fontId="7" fillId="4" borderId="12" xfId="1" applyNumberFormat="1" applyFont="1" applyFill="1" applyBorder="1" applyAlignment="1">
      <alignment horizontal="center" vertical="center"/>
    </xf>
    <xf numFmtId="0" fontId="7" fillId="0" borderId="22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23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39" fillId="4" borderId="21" xfId="0" applyFont="1" applyFill="1" applyBorder="1" applyAlignment="1">
      <alignment horizontal="center"/>
    </xf>
    <xf numFmtId="0" fontId="39" fillId="4" borderId="0" xfId="0" applyFont="1" applyFill="1" applyBorder="1" applyAlignment="1">
      <alignment horizontal="center"/>
    </xf>
    <xf numFmtId="0" fontId="39" fillId="4" borderId="6" xfId="0" applyFont="1" applyFill="1" applyBorder="1" applyAlignment="1">
      <alignment horizontal="center"/>
    </xf>
    <xf numFmtId="0" fontId="10" fillId="4" borderId="21" xfId="0" applyFont="1" applyFill="1" applyBorder="1" applyAlignment="1">
      <alignment horizontal="center"/>
    </xf>
    <xf numFmtId="0" fontId="10" fillId="4" borderId="0" xfId="0" applyFont="1" applyFill="1" applyBorder="1" applyAlignment="1">
      <alignment horizontal="center"/>
    </xf>
    <xf numFmtId="0" fontId="10" fillId="4" borderId="6" xfId="0" applyFont="1" applyFill="1" applyBorder="1" applyAlignment="1">
      <alignment horizontal="center"/>
    </xf>
    <xf numFmtId="0" fontId="10" fillId="4" borderId="24" xfId="0" applyFont="1" applyFill="1" applyBorder="1" applyAlignment="1">
      <alignment horizontal="center"/>
    </xf>
    <xf numFmtId="0" fontId="10" fillId="4" borderId="17" xfId="0" applyFont="1" applyFill="1" applyBorder="1" applyAlignment="1">
      <alignment horizontal="center"/>
    </xf>
    <xf numFmtId="0" fontId="10" fillId="4" borderId="25" xfId="0" applyFont="1" applyFill="1" applyBorder="1" applyAlignment="1">
      <alignment horizont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4" fontId="5" fillId="0" borderId="12" xfId="1" applyNumberFormat="1" applyFont="1" applyBorder="1" applyAlignment="1">
      <alignment horizontal="center" vertical="center"/>
    </xf>
    <xf numFmtId="4" fontId="5" fillId="0" borderId="13" xfId="1" applyNumberFormat="1" applyFont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42" fillId="0" borderId="10" xfId="1" applyFont="1" applyFill="1" applyBorder="1" applyAlignment="1">
      <alignment horizontal="left" vertical="center"/>
    </xf>
    <xf numFmtId="0" fontId="36" fillId="2" borderId="16" xfId="4" applyFont="1" applyFill="1" applyBorder="1" applyAlignment="1">
      <alignment horizontal="left"/>
    </xf>
    <xf numFmtId="0" fontId="36" fillId="2" borderId="0" xfId="4" applyFont="1" applyFill="1" applyBorder="1" applyAlignment="1">
      <alignment horizontal="left"/>
    </xf>
    <xf numFmtId="49" fontId="36" fillId="2" borderId="8" xfId="4" applyNumberFormat="1" applyFont="1" applyFill="1" applyBorder="1" applyAlignment="1">
      <alignment horizontal="left"/>
    </xf>
    <xf numFmtId="49" fontId="36" fillId="2" borderId="17" xfId="4" applyNumberFormat="1" applyFont="1" applyFill="1" applyBorder="1" applyAlignment="1">
      <alignment horizontal="left"/>
    </xf>
    <xf numFmtId="164" fontId="11" fillId="6" borderId="9" xfId="5" applyFont="1" applyFill="1" applyBorder="1" applyAlignment="1">
      <alignment horizontal="center" vertical="center"/>
    </xf>
    <xf numFmtId="164" fontId="11" fillId="6" borderId="7" xfId="5" applyFont="1" applyFill="1" applyBorder="1" applyAlignment="1">
      <alignment horizontal="center" vertical="center"/>
    </xf>
    <xf numFmtId="164" fontId="11" fillId="0" borderId="27" xfId="5" applyFont="1" applyBorder="1" applyAlignment="1">
      <alignment horizontal="center" vertical="center" textRotation="255"/>
    </xf>
    <xf numFmtId="164" fontId="11" fillId="0" borderId="7" xfId="5" applyFont="1" applyBorder="1" applyAlignment="1">
      <alignment horizontal="center" vertical="center" textRotation="255"/>
    </xf>
    <xf numFmtId="0" fontId="11" fillId="6" borderId="9" xfId="4" applyFont="1" applyFill="1" applyBorder="1" applyAlignment="1">
      <alignment horizontal="center" vertical="center"/>
    </xf>
    <xf numFmtId="0" fontId="11" fillId="6" borderId="7" xfId="4" applyFont="1" applyFill="1" applyBorder="1" applyAlignment="1">
      <alignment horizontal="center" vertical="center"/>
    </xf>
    <xf numFmtId="0" fontId="11" fillId="6" borderId="16" xfId="4" applyFont="1" applyFill="1" applyBorder="1" applyAlignment="1">
      <alignment horizontal="center" vertical="center"/>
    </xf>
    <xf numFmtId="0" fontId="11" fillId="6" borderId="15" xfId="4" applyFont="1" applyFill="1" applyBorder="1" applyAlignment="1">
      <alignment horizontal="center" vertical="center"/>
    </xf>
    <xf numFmtId="0" fontId="11" fillId="6" borderId="8" xfId="4" applyFont="1" applyFill="1" applyBorder="1" applyAlignment="1">
      <alignment horizontal="center" vertical="center"/>
    </xf>
    <xf numFmtId="0" fontId="11" fillId="6" borderId="18" xfId="4" applyFont="1" applyFill="1" applyBorder="1" applyAlignment="1">
      <alignment horizontal="center" vertical="center"/>
    </xf>
    <xf numFmtId="164" fontId="11" fillId="6" borderId="27" xfId="5" applyFont="1" applyFill="1" applyBorder="1" applyAlignment="1">
      <alignment horizontal="center" vertical="center"/>
    </xf>
    <xf numFmtId="0" fontId="11" fillId="6" borderId="4" xfId="4" applyFont="1" applyFill="1" applyBorder="1" applyAlignment="1">
      <alignment horizontal="center" vertical="center"/>
    </xf>
    <xf numFmtId="0" fontId="11" fillId="6" borderId="10" xfId="4" applyFont="1" applyFill="1" applyBorder="1" applyAlignment="1">
      <alignment horizontal="center" vertical="center"/>
    </xf>
    <xf numFmtId="164" fontId="33" fillId="0" borderId="46" xfId="58" applyNumberFormat="1" applyFont="1" applyBorder="1" applyAlignment="1" applyProtection="1">
      <alignment horizontal="center" vertical="center" wrapText="1"/>
      <protection hidden="1"/>
    </xf>
    <xf numFmtId="0" fontId="31" fillId="5" borderId="45" xfId="56" applyFont="1" applyFill="1" applyBorder="1" applyAlignment="1" applyProtection="1">
      <alignment horizontal="center" vertical="center" wrapText="1"/>
      <protection hidden="1"/>
    </xf>
    <xf numFmtId="0" fontId="31" fillId="5" borderId="46" xfId="56" applyFont="1" applyFill="1" applyBorder="1" applyAlignment="1" applyProtection="1">
      <alignment horizontal="center" vertical="center" wrapText="1"/>
      <protection hidden="1"/>
    </xf>
    <xf numFmtId="0" fontId="31" fillId="5" borderId="47" xfId="56" applyFont="1" applyFill="1" applyBorder="1" applyAlignment="1" applyProtection="1">
      <alignment horizontal="center" vertical="center" wrapText="1"/>
      <protection hidden="1"/>
    </xf>
    <xf numFmtId="0" fontId="31" fillId="5" borderId="22" xfId="56" applyFont="1" applyFill="1" applyBorder="1" applyAlignment="1" applyProtection="1">
      <alignment horizontal="center" vertical="center" wrapText="1"/>
      <protection hidden="1"/>
    </xf>
    <xf numFmtId="0" fontId="31" fillId="5" borderId="10" xfId="56" applyFont="1" applyFill="1" applyBorder="1" applyAlignment="1" applyProtection="1">
      <alignment horizontal="center" vertical="center" wrapText="1"/>
      <protection hidden="1"/>
    </xf>
    <xf numFmtId="0" fontId="31" fillId="5" borderId="2" xfId="56" applyFont="1" applyFill="1" applyBorder="1" applyAlignment="1" applyProtection="1">
      <alignment horizontal="center" vertical="center" wrapText="1"/>
      <protection hidden="1"/>
    </xf>
    <xf numFmtId="0" fontId="31" fillId="0" borderId="41" xfId="56" applyFont="1" applyFill="1" applyBorder="1" applyAlignment="1" applyProtection="1">
      <alignment horizontal="center" vertical="center" wrapText="1"/>
      <protection hidden="1"/>
    </xf>
    <xf numFmtId="0" fontId="31" fillId="0" borderId="1" xfId="56" applyFont="1" applyFill="1" applyBorder="1" applyAlignment="1" applyProtection="1">
      <alignment horizontal="center" vertical="center" wrapText="1"/>
      <protection hidden="1"/>
    </xf>
    <xf numFmtId="164" fontId="31" fillId="0" borderId="1" xfId="58" applyNumberFormat="1" applyFont="1" applyFill="1" applyBorder="1" applyAlignment="1" applyProtection="1">
      <alignment horizontal="center" vertical="center" wrapText="1"/>
      <protection hidden="1"/>
    </xf>
    <xf numFmtId="164" fontId="31" fillId="0" borderId="40" xfId="58" applyNumberFormat="1" applyFont="1" applyFill="1" applyBorder="1" applyAlignment="1" applyProtection="1">
      <alignment horizontal="center" vertical="center" wrapText="1"/>
      <protection hidden="1"/>
    </xf>
    <xf numFmtId="0" fontId="32" fillId="0" borderId="48" xfId="57" applyFont="1" applyFill="1" applyBorder="1" applyAlignment="1">
      <alignment horizontal="center" vertical="center" wrapText="1"/>
    </xf>
    <xf numFmtId="0" fontId="32" fillId="0" borderId="49" xfId="57" applyFont="1" applyFill="1" applyBorder="1" applyAlignment="1">
      <alignment horizontal="center" vertical="center" wrapText="1"/>
    </xf>
    <xf numFmtId="0" fontId="31" fillId="2" borderId="49" xfId="56" applyFont="1" applyFill="1" applyBorder="1" applyAlignment="1" applyProtection="1">
      <alignment horizontal="center" vertical="center" wrapText="1"/>
      <protection hidden="1"/>
    </xf>
    <xf numFmtId="0" fontId="33" fillId="2" borderId="49" xfId="56" applyFont="1" applyFill="1" applyBorder="1" applyAlignment="1" applyProtection="1">
      <alignment horizontal="center" vertical="center" wrapText="1"/>
      <protection hidden="1"/>
    </xf>
    <xf numFmtId="49" fontId="33" fillId="0" borderId="49" xfId="58" applyNumberFormat="1" applyFont="1" applyFill="1" applyBorder="1" applyAlignment="1" applyProtection="1">
      <alignment horizontal="center" vertical="center" wrapText="1"/>
      <protection hidden="1"/>
    </xf>
    <xf numFmtId="49" fontId="33" fillId="0" borderId="44" xfId="58" applyNumberFormat="1" applyFont="1" applyFill="1" applyBorder="1" applyAlignment="1" applyProtection="1">
      <alignment horizontal="center" vertical="center" wrapText="1"/>
      <protection hidden="1"/>
    </xf>
    <xf numFmtId="0" fontId="33" fillId="2" borderId="50" xfId="56" applyFont="1" applyFill="1" applyBorder="1" applyAlignment="1" applyProtection="1">
      <alignment horizontal="center" vertical="center" wrapText="1"/>
      <protection hidden="1"/>
    </xf>
    <xf numFmtId="0" fontId="33" fillId="2" borderId="51" xfId="56" applyFont="1" applyFill="1" applyBorder="1" applyAlignment="1" applyProtection="1">
      <alignment horizontal="center" vertical="center" wrapText="1"/>
      <protection hidden="1"/>
    </xf>
    <xf numFmtId="164" fontId="33" fillId="0" borderId="1" xfId="58" applyNumberFormat="1" applyFont="1" applyBorder="1" applyAlignment="1" applyProtection="1">
      <alignment horizontal="center" vertical="center" wrapText="1"/>
      <protection hidden="1"/>
    </xf>
    <xf numFmtId="0" fontId="31" fillId="0" borderId="42" xfId="56" applyFont="1" applyBorder="1" applyAlignment="1" applyProtection="1">
      <alignment horizontal="center" vertical="center" wrapText="1"/>
      <protection hidden="1"/>
    </xf>
    <xf numFmtId="0" fontId="31" fillId="0" borderId="43" xfId="56" applyFont="1" applyBorder="1" applyAlignment="1" applyProtection="1">
      <alignment horizontal="center" vertical="center" wrapText="1"/>
      <protection hidden="1"/>
    </xf>
    <xf numFmtId="0" fontId="31" fillId="0" borderId="52" xfId="56" applyFont="1" applyBorder="1" applyAlignment="1" applyProtection="1">
      <alignment horizontal="center" vertical="center" wrapText="1"/>
      <protection hidden="1"/>
    </xf>
    <xf numFmtId="0" fontId="33" fillId="0" borderId="38" xfId="56" applyFont="1" applyBorder="1" applyAlignment="1" applyProtection="1">
      <alignment horizontal="center" vertical="center" wrapText="1"/>
      <protection hidden="1"/>
    </xf>
    <xf numFmtId="164" fontId="33" fillId="4" borderId="4" xfId="58" applyNumberFormat="1" applyFont="1" applyFill="1" applyBorder="1" applyAlignment="1" applyProtection="1">
      <alignment horizontal="center" vertical="center" wrapText="1"/>
      <protection hidden="1"/>
    </xf>
    <xf numFmtId="164" fontId="33" fillId="4" borderId="5" xfId="58" applyNumberFormat="1" applyFont="1" applyFill="1" applyBorder="1" applyAlignment="1" applyProtection="1">
      <alignment horizontal="center" vertical="center" wrapText="1"/>
      <protection hidden="1"/>
    </xf>
    <xf numFmtId="173" fontId="33" fillId="4" borderId="4" xfId="58" applyNumberFormat="1" applyFont="1" applyFill="1" applyBorder="1" applyAlignment="1" applyProtection="1">
      <alignment horizontal="center" vertical="center" wrapText="1"/>
      <protection hidden="1"/>
    </xf>
    <xf numFmtId="173" fontId="33" fillId="4" borderId="10" xfId="58" applyNumberFormat="1" applyFont="1" applyFill="1" applyBorder="1" applyAlignment="1" applyProtection="1">
      <alignment horizontal="center" vertical="center" wrapText="1"/>
      <protection hidden="1"/>
    </xf>
    <xf numFmtId="173" fontId="33" fillId="4" borderId="5" xfId="58" applyNumberFormat="1" applyFont="1" applyFill="1" applyBorder="1" applyAlignment="1" applyProtection="1">
      <alignment horizontal="center" vertical="center" wrapText="1"/>
      <protection hidden="1"/>
    </xf>
    <xf numFmtId="0" fontId="31" fillId="0" borderId="48" xfId="56" applyFont="1" applyBorder="1" applyAlignment="1" applyProtection="1">
      <alignment horizontal="center" vertical="center" wrapText="1"/>
      <protection hidden="1"/>
    </xf>
    <xf numFmtId="0" fontId="31" fillId="0" borderId="49" xfId="56" applyFont="1" applyBorder="1" applyAlignment="1" applyProtection="1">
      <alignment horizontal="center" vertical="center" wrapText="1"/>
      <protection hidden="1"/>
    </xf>
    <xf numFmtId="0" fontId="31" fillId="2" borderId="0" xfId="56" applyFont="1" applyFill="1" applyBorder="1" applyAlignment="1" applyProtection="1">
      <alignment horizontal="center" vertical="center" wrapText="1"/>
      <protection hidden="1"/>
    </xf>
    <xf numFmtId="4" fontId="33" fillId="0" borderId="1" xfId="58" applyNumberFormat="1" applyFont="1" applyBorder="1" applyAlignment="1" applyProtection="1">
      <alignment horizontal="center" vertical="center" wrapText="1"/>
      <protection hidden="1"/>
    </xf>
    <xf numFmtId="173" fontId="33" fillId="0" borderId="1" xfId="58" applyNumberFormat="1" applyFont="1" applyBorder="1" applyAlignment="1" applyProtection="1">
      <alignment horizontal="center" vertical="center" wrapText="1"/>
      <protection hidden="1"/>
    </xf>
    <xf numFmtId="164" fontId="31" fillId="0" borderId="1" xfId="58" applyNumberFormat="1" applyFont="1" applyBorder="1" applyAlignment="1" applyProtection="1">
      <alignment horizontal="center" vertical="center" wrapText="1"/>
      <protection hidden="1"/>
    </xf>
    <xf numFmtId="0" fontId="31" fillId="0" borderId="0" xfId="56" applyFont="1" applyFill="1" applyBorder="1" applyAlignment="1" applyProtection="1">
      <alignment horizontal="center" vertical="center" wrapText="1"/>
      <protection hidden="1"/>
    </xf>
    <xf numFmtId="0" fontId="31" fillId="0" borderId="45" xfId="56" applyFont="1" applyFill="1" applyBorder="1" applyAlignment="1" applyProtection="1">
      <alignment horizontal="center" vertical="center" wrapText="1"/>
      <protection hidden="1"/>
    </xf>
    <xf numFmtId="0" fontId="31" fillId="0" borderId="46" xfId="56" applyFont="1" applyFill="1" applyBorder="1" applyAlignment="1" applyProtection="1">
      <alignment horizontal="center" vertical="center" wrapText="1"/>
      <protection hidden="1"/>
    </xf>
    <xf numFmtId="0" fontId="31" fillId="0" borderId="48" xfId="56" applyFont="1" applyFill="1" applyBorder="1" applyAlignment="1" applyProtection="1">
      <alignment horizontal="center" vertical="center" wrapText="1"/>
      <protection hidden="1"/>
    </xf>
    <xf numFmtId="0" fontId="31" fillId="0" borderId="49" xfId="56" applyFont="1" applyFill="1" applyBorder="1" applyAlignment="1" applyProtection="1">
      <alignment horizontal="center" vertical="center" wrapText="1"/>
      <protection hidden="1"/>
    </xf>
    <xf numFmtId="172" fontId="33" fillId="0" borderId="46" xfId="58" applyNumberFormat="1" applyFont="1" applyBorder="1" applyAlignment="1" applyProtection="1">
      <alignment horizontal="center" vertical="center" wrapText="1"/>
      <protection hidden="1"/>
    </xf>
    <xf numFmtId="4" fontId="33" fillId="0" borderId="4" xfId="58" applyNumberFormat="1" applyFont="1" applyBorder="1" applyAlignment="1" applyProtection="1">
      <alignment horizontal="center" vertical="center" wrapText="1"/>
      <protection hidden="1"/>
    </xf>
    <xf numFmtId="4" fontId="33" fillId="0" borderId="10" xfId="58" applyNumberFormat="1" applyFont="1" applyBorder="1" applyAlignment="1" applyProtection="1">
      <alignment horizontal="center" vertical="center" wrapText="1"/>
      <protection hidden="1"/>
    </xf>
    <xf numFmtId="4" fontId="33" fillId="0" borderId="5" xfId="58" applyNumberFormat="1" applyFont="1" applyBorder="1" applyAlignment="1" applyProtection="1">
      <alignment horizontal="center" vertical="center" wrapText="1"/>
      <protection hidden="1"/>
    </xf>
    <xf numFmtId="173" fontId="33" fillId="0" borderId="4" xfId="58" applyNumberFormat="1" applyFont="1" applyBorder="1" applyAlignment="1" applyProtection="1">
      <alignment horizontal="center" vertical="center" wrapText="1"/>
      <protection hidden="1"/>
    </xf>
    <xf numFmtId="173" fontId="33" fillId="0" borderId="10" xfId="58" applyNumberFormat="1" applyFont="1" applyBorder="1" applyAlignment="1" applyProtection="1">
      <alignment horizontal="center" vertical="center" wrapText="1"/>
      <protection hidden="1"/>
    </xf>
    <xf numFmtId="173" fontId="33" fillId="0" borderId="5" xfId="58" applyNumberFormat="1" applyFont="1" applyBorder="1" applyAlignment="1" applyProtection="1">
      <alignment horizontal="center" vertical="center" wrapText="1"/>
      <protection hidden="1"/>
    </xf>
    <xf numFmtId="2" fontId="33" fillId="0" borderId="0" xfId="0" applyNumberFormat="1" applyFont="1" applyBorder="1" applyAlignment="1">
      <alignment horizontal="center" vertical="center"/>
    </xf>
    <xf numFmtId="0" fontId="34" fillId="0" borderId="45" xfId="57" applyFont="1" applyBorder="1" applyAlignment="1">
      <alignment horizontal="center" wrapText="1"/>
    </xf>
    <xf numFmtId="0" fontId="34" fillId="0" borderId="46" xfId="57" applyFont="1" applyBorder="1" applyAlignment="1">
      <alignment horizontal="center" wrapText="1"/>
    </xf>
    <xf numFmtId="0" fontId="34" fillId="0" borderId="41" xfId="57" applyFont="1" applyBorder="1" applyAlignment="1">
      <alignment horizontal="center" wrapText="1"/>
    </xf>
    <xf numFmtId="0" fontId="34" fillId="0" borderId="1" xfId="57" applyFont="1" applyBorder="1" applyAlignment="1">
      <alignment horizontal="center" wrapText="1"/>
    </xf>
    <xf numFmtId="0" fontId="34" fillId="0" borderId="48" xfId="57" applyFont="1" applyBorder="1" applyAlignment="1">
      <alignment horizontal="center" wrapText="1"/>
    </xf>
    <xf numFmtId="0" fontId="34" fillId="0" borderId="49" xfId="57" applyFont="1" applyBorder="1" applyAlignment="1">
      <alignment horizontal="center" wrapText="1"/>
    </xf>
  </cellXfs>
  <cellStyles count="62">
    <cellStyle name="20% - Accent1" xfId="7"/>
    <cellStyle name="20% - Accent2" xfId="8"/>
    <cellStyle name="20% - Accent3" xfId="9"/>
    <cellStyle name="20% - Accent4" xfId="10"/>
    <cellStyle name="20% - Accent5" xfId="11"/>
    <cellStyle name="20% - Accent6" xfId="12"/>
    <cellStyle name="40% - Accent1" xfId="13"/>
    <cellStyle name="40% - Accent2" xfId="14"/>
    <cellStyle name="40% - Accent3" xfId="15"/>
    <cellStyle name="40% - Accent4" xfId="16"/>
    <cellStyle name="40% - Accent5" xfId="17"/>
    <cellStyle name="40% - Accent6" xfId="18"/>
    <cellStyle name="60% - Accent1" xfId="19"/>
    <cellStyle name="60% - Accent2" xfId="20"/>
    <cellStyle name="60% - Accent3" xfId="21"/>
    <cellStyle name="60% - Accent4" xfId="22"/>
    <cellStyle name="60% - Accent5" xfId="23"/>
    <cellStyle name="60% - Accent6" xfId="24"/>
    <cellStyle name="Accent1" xfId="25"/>
    <cellStyle name="Accent2" xfId="26"/>
    <cellStyle name="Accent3" xfId="27"/>
    <cellStyle name="Accent4" xfId="28"/>
    <cellStyle name="Accent5" xfId="29"/>
    <cellStyle name="Accent6" xfId="30"/>
    <cellStyle name="asd" xfId="31"/>
    <cellStyle name="Bad" xfId="32"/>
    <cellStyle name="Calculation" xfId="33"/>
    <cellStyle name="Check Cell" xfId="34"/>
    <cellStyle name="Comma 2" xfId="35"/>
    <cellStyle name="Euro" xfId="36"/>
    <cellStyle name="Explanatory Text" xfId="37"/>
    <cellStyle name="Good" xfId="38"/>
    <cellStyle name="Heading 1" xfId="39"/>
    <cellStyle name="Heading 2" xfId="40"/>
    <cellStyle name="Heading 3" xfId="41"/>
    <cellStyle name="Heading 4" xfId="42"/>
    <cellStyle name="Input" xfId="43"/>
    <cellStyle name="Linked Cell" xfId="44"/>
    <cellStyle name="Moeda 2" xfId="45"/>
    <cellStyle name="Neutral" xfId="46"/>
    <cellStyle name="Normal" xfId="0" builtinId="0"/>
    <cellStyle name="Normal 2" xfId="4"/>
    <cellStyle name="Normal 3" xfId="1"/>
    <cellStyle name="Normal 6" xfId="60"/>
    <cellStyle name="Normal 7" xfId="57"/>
    <cellStyle name="Normal_Blocos" xfId="56"/>
    <cellStyle name="Note" xfId="47"/>
    <cellStyle name="Output" xfId="48"/>
    <cellStyle name="Percent 2" xfId="49"/>
    <cellStyle name="Porcentagem 2" xfId="6"/>
    <cellStyle name="Porcentagem 2 2" xfId="50"/>
    <cellStyle name="Porcentagem 5" xfId="59"/>
    <cellStyle name="Separador de milhares 2" xfId="5"/>
    <cellStyle name="Separador de milhares 3" xfId="51"/>
    <cellStyle name="Separador de milhares 6" xfId="61"/>
    <cellStyle name="Separador de milhares 7" xfId="58"/>
    <cellStyle name="Title" xfId="52"/>
    <cellStyle name="Título 1 1" xfId="53"/>
    <cellStyle name="Título 1 1 1" xfId="54"/>
    <cellStyle name="Vírgula" xfId="2" builtinId="3"/>
    <cellStyle name="Vírgula 2" xfId="3"/>
    <cellStyle name="Warning Text" xfId="5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257175</xdr:rowOff>
    </xdr:from>
    <xdr:to>
      <xdr:col>0</xdr:col>
      <xdr:colOff>885825</xdr:colOff>
      <xdr:row>3</xdr:row>
      <xdr:rowOff>47625</xdr:rowOff>
    </xdr:to>
    <xdr:pic>
      <xdr:nvPicPr>
        <xdr:cNvPr id="30739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257175"/>
          <a:ext cx="838200" cy="6191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214506</xdr:colOff>
      <xdr:row>0</xdr:row>
      <xdr:rowOff>254000</xdr:rowOff>
    </xdr:from>
    <xdr:to>
      <xdr:col>0</xdr:col>
      <xdr:colOff>1349375</xdr:colOff>
      <xdr:row>4</xdr:row>
      <xdr:rowOff>73965</xdr:rowOff>
    </xdr:to>
    <xdr:pic>
      <xdr:nvPicPr>
        <xdr:cNvPr id="3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4506" y="254000"/>
          <a:ext cx="1134869" cy="121696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Res&#237;duos%20S&#243;lidos\Cons&#243;rcio%20Pref.%20Marechal%20Floriano%20e%20Domingos%20Martins\CHORUME%20e%20BIOG&#193;S\CMFDM1%20292%2001%20-%20Unid.de%20Processamento%20de%20Res&#237;duos%20-%20Reservat&#243;rio%20Met&#225;lic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AAGUA\ORCAMENT\2000\INTERIOR\AFONSO%20CLAUDIO\ACSP8%20010%2000%20-%20CAPTA&#199;&#195;O%20SERRA%20PELADA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Documents%20and%20Settings\&#193;tila\Meus%20documentos\HPS\Ponte%20Nova\CMFDM1%20313%2001%20-%20Unid.de%20Proc&#186;%20de%20Res&#237;duos%20-%20Cub&#237;culo%20do%20BIOG&#193;S%20e%20Queimador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AAGUA\Orcament\2002\INTERIOR\CONCEI&#199;&#195;O%20DA%20BARRA\CBSD1%20066%2002%20-%20TRAVESSIA%203%20%20-%20(%20SOBRE%20O%20RIO%20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AAGUA\Orcament\2001\Interior\Nova%20Ven&#233;cia\NVSD8%20002%2001%20-%20rev1%20-%20ADUTORA%20DE%20&#193;GUA%20TRATADA%20DN%20250%20F&#186;F&#186;%20-%20GRAVIDAD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AAGUA\Orcament\2001\Interior\Nova%20Ven&#233;cia\NVSD8%20002%2001%20-%20ADUTORA%20DE%20&#193;GUA%20TRATADA%20DN%20250%20F&#186;F&#186;%20-%20GRAVIDADE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itoria\c\Drenagem\Or&#231;ament\2001\Interior\Nova%20Ven&#233;cia\Estim.%20-%20Eng&#186;%20Mari&#226;ngela\NVSD1%20076%2001%20-%20SISTEMA%20DE%20DRENAGEM%20-%20NOVA%20VEN&#201;CIA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rthur\c\Documents%20and%20Settings\Marlem\Configura&#231;&#245;es%20locais\Temporary%20Internet%20Files\Content.IE5\MNSRGR4Z\RL.ORC.TODOS.R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RL.ORC.AGU.005.R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nnectdb\Documentos\ORCAMENTO\orcamento%202007\p%20m%20serra\CD%20CP030-07\Edital\Anexo%20I\Planilha%20de%20Pre&#231;os\RL.ORC.AGU.005.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  <sheetName val="SERVIÇO"/>
      <sheetName val="ESPELHO  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  <sheetName val="SERVIÇO "/>
      <sheetName val="MATERIAL"/>
      <sheetName val="COMPOSIÇÃO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  <sheetName val="SERVIÇO"/>
      <sheetName val="MATERIAL"/>
      <sheetName val="COMPOSIÇÃO"/>
    </sheetNames>
    <sheetDataSet>
      <sheetData sheetId="0"/>
      <sheetData sheetId="1"/>
      <sheetData sheetId="2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  <sheetName val="SERVIÇO"/>
      <sheetName val="MATERIAL"/>
      <sheetName val="COMPOSIÇÃO"/>
    </sheetNames>
    <sheetDataSet>
      <sheetData sheetId="0"/>
      <sheetData sheetId="1"/>
      <sheetData sheetId="2"/>
      <sheetData sheetId="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MORIAL"/>
      <sheetName val="MATERIAIS"/>
      <sheetName val="TABELA"/>
      <sheetName val="SERVIÇOS"/>
      <sheetName val="ESPELHO  "/>
      <sheetName val="Módulo1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rviços Água"/>
      <sheetName val="QCI - 10-01-06"/>
      <sheetName val="Serviços Esgoto"/>
      <sheetName val="Remanejamento de Famílas"/>
      <sheetName val="Sistema Viário e Drenagem"/>
      <sheetName val="UHB"/>
      <sheetName val="Reflorestamento"/>
      <sheetName val="CE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de de Distribuição de Água"/>
      <sheetName val="Rede Distrib Águ (indice 06-06)"/>
      <sheetName val="Módulo1"/>
    </sheetNames>
    <sheetDataSet>
      <sheetData sheetId="0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de de Distribuição de Águ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einfra.ce.gov.br/siproce/desonerada/html/C2873.html?a=1493216351643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pane ySplit="6" topLeftCell="A10" activePane="bottomLeft" state="frozen"/>
      <selection pane="bottomLeft" activeCell="F18" sqref="F18"/>
    </sheetView>
  </sheetViews>
  <sheetFormatPr defaultRowHeight="14.25" x14ac:dyDescent="0.2"/>
  <cols>
    <col min="1" max="1" width="14.5703125" style="180" customWidth="1"/>
    <col min="2" max="2" width="12.7109375" style="180" customWidth="1"/>
    <col min="3" max="3" width="11.140625" style="180" customWidth="1"/>
    <col min="4" max="4" width="58.140625" style="180" customWidth="1"/>
    <col min="5" max="6" width="12.85546875" style="180" customWidth="1"/>
    <col min="7" max="7" width="12" style="180" customWidth="1"/>
    <col min="8" max="8" width="15" style="180" customWidth="1"/>
    <col min="9" max="9" width="9.140625" style="180"/>
    <col min="10" max="10" width="10.140625" style="180" bestFit="1" customWidth="1"/>
    <col min="11" max="16384" width="9.140625" style="180"/>
  </cols>
  <sheetData>
    <row r="1" spans="1:9" ht="21.95" customHeight="1" x14ac:dyDescent="0.2">
      <c r="A1" s="191"/>
      <c r="B1" s="212" t="s">
        <v>37</v>
      </c>
      <c r="C1" s="213"/>
      <c r="D1" s="213"/>
      <c r="E1" s="178"/>
      <c r="F1" s="178"/>
      <c r="G1" s="178"/>
      <c r="H1" s="179"/>
    </row>
    <row r="2" spans="1:9" ht="21.95" customHeight="1" x14ac:dyDescent="0.2">
      <c r="A2" s="192"/>
      <c r="B2" s="214" t="s">
        <v>38</v>
      </c>
      <c r="C2" s="215"/>
      <c r="D2" s="215"/>
      <c r="E2" s="181"/>
      <c r="F2" s="181"/>
      <c r="G2" s="181"/>
      <c r="H2" s="182"/>
    </row>
    <row r="3" spans="1:9" ht="21.95" customHeight="1" x14ac:dyDescent="0.2">
      <c r="A3" s="192"/>
      <c r="B3" s="86" t="s">
        <v>39</v>
      </c>
      <c r="C3" s="87"/>
      <c r="D3" s="120"/>
      <c r="E3" s="181"/>
      <c r="F3" s="181"/>
      <c r="G3" s="181"/>
      <c r="H3" s="182"/>
    </row>
    <row r="4" spans="1:9" ht="21.95" customHeight="1" x14ac:dyDescent="0.2">
      <c r="A4" s="193"/>
      <c r="B4" s="216" t="s">
        <v>71</v>
      </c>
      <c r="C4" s="217"/>
      <c r="D4" s="217"/>
      <c r="E4" s="88" t="s">
        <v>194</v>
      </c>
      <c r="F4" s="194" t="s">
        <v>193</v>
      </c>
      <c r="G4" s="194"/>
      <c r="H4" s="195"/>
    </row>
    <row r="5" spans="1:9" ht="33" customHeight="1" x14ac:dyDescent="0.2">
      <c r="A5" s="198" t="s">
        <v>1</v>
      </c>
      <c r="B5" s="200" t="s">
        <v>41</v>
      </c>
      <c r="C5" s="202" t="s">
        <v>42</v>
      </c>
      <c r="D5" s="204" t="s">
        <v>43</v>
      </c>
      <c r="E5" s="206" t="s">
        <v>12</v>
      </c>
      <c r="F5" s="210" t="s">
        <v>70</v>
      </c>
      <c r="G5" s="210" t="s">
        <v>69</v>
      </c>
      <c r="H5" s="208" t="s">
        <v>159</v>
      </c>
    </row>
    <row r="6" spans="1:9" x14ac:dyDescent="0.2">
      <c r="A6" s="199"/>
      <c r="B6" s="201"/>
      <c r="C6" s="203"/>
      <c r="D6" s="205"/>
      <c r="E6" s="207"/>
      <c r="F6" s="211"/>
      <c r="G6" s="211"/>
      <c r="H6" s="209"/>
    </row>
    <row r="7" spans="1:9" ht="18" customHeight="1" x14ac:dyDescent="0.2">
      <c r="A7" s="89" t="s">
        <v>163</v>
      </c>
      <c r="B7" s="90"/>
      <c r="C7" s="90"/>
      <c r="D7" s="91" t="s">
        <v>9</v>
      </c>
      <c r="E7" s="92"/>
      <c r="F7" s="92"/>
      <c r="G7" s="93"/>
      <c r="H7" s="94"/>
      <c r="I7" s="183"/>
    </row>
    <row r="8" spans="1:9" ht="22.5" customHeight="1" x14ac:dyDescent="0.2">
      <c r="A8" s="95" t="s">
        <v>164</v>
      </c>
      <c r="B8" s="96" t="s">
        <v>45</v>
      </c>
      <c r="C8" s="96" t="s">
        <v>10</v>
      </c>
      <c r="D8" s="97" t="s">
        <v>46</v>
      </c>
      <c r="E8" s="98" t="s">
        <v>3</v>
      </c>
      <c r="F8" s="99">
        <f>'MEMORIA DE CALCULO'!R11</f>
        <v>8</v>
      </c>
      <c r="G8" s="100">
        <v>200.7</v>
      </c>
      <c r="H8" s="101">
        <f>F8*G8</f>
        <v>1605.6</v>
      </c>
      <c r="I8" s="183"/>
    </row>
    <row r="9" spans="1:9" x14ac:dyDescent="0.2">
      <c r="A9" s="95" t="s">
        <v>165</v>
      </c>
      <c r="B9" s="96" t="s">
        <v>161</v>
      </c>
      <c r="C9" s="96" t="s">
        <v>162</v>
      </c>
      <c r="D9" s="97" t="s">
        <v>167</v>
      </c>
      <c r="E9" s="98" t="s">
        <v>3</v>
      </c>
      <c r="F9" s="99">
        <f>'MEMORIA DE CALCULO'!R17</f>
        <v>4986.4359999999997</v>
      </c>
      <c r="G9" s="100">
        <f>0.29*1.2963</f>
        <v>0.37592699999999996</v>
      </c>
      <c r="H9" s="101">
        <f>F9*G9</f>
        <v>1874.5359261719996</v>
      </c>
      <c r="I9" s="183"/>
    </row>
    <row r="10" spans="1:9" ht="18" customHeight="1" x14ac:dyDescent="0.2">
      <c r="A10" s="89"/>
      <c r="B10" s="90"/>
      <c r="C10" s="90"/>
      <c r="D10" s="91" t="s">
        <v>183</v>
      </c>
      <c r="E10" s="92"/>
      <c r="F10" s="92"/>
      <c r="G10" s="102"/>
      <c r="H10" s="103">
        <f>SUM(H8:H9)</f>
        <v>3480.1359261719995</v>
      </c>
      <c r="I10" s="183"/>
    </row>
    <row r="11" spans="1:9" ht="18" customHeight="1" x14ac:dyDescent="0.2">
      <c r="A11" s="89" t="s">
        <v>44</v>
      </c>
      <c r="B11" s="90"/>
      <c r="C11" s="90"/>
      <c r="D11" s="91" t="s">
        <v>8</v>
      </c>
      <c r="E11" s="92"/>
      <c r="F11" s="92"/>
      <c r="G11" s="93"/>
      <c r="H11" s="94"/>
      <c r="I11" s="183"/>
    </row>
    <row r="12" spans="1:9" ht="29.25" customHeight="1" x14ac:dyDescent="0.2">
      <c r="A12" s="95" t="s">
        <v>34</v>
      </c>
      <c r="B12" s="104">
        <v>40230</v>
      </c>
      <c r="C12" s="96" t="s">
        <v>162</v>
      </c>
      <c r="D12" s="97" t="s">
        <v>176</v>
      </c>
      <c r="E12" s="98" t="s">
        <v>4</v>
      </c>
      <c r="F12" s="196" t="s">
        <v>172</v>
      </c>
      <c r="G12" s="197"/>
      <c r="H12" s="101">
        <v>0</v>
      </c>
      <c r="I12" s="183"/>
    </row>
    <row r="13" spans="1:9" x14ac:dyDescent="0.2">
      <c r="A13" s="95" t="s">
        <v>35</v>
      </c>
      <c r="B13" s="104" t="s">
        <v>177</v>
      </c>
      <c r="C13" s="96" t="s">
        <v>162</v>
      </c>
      <c r="D13" s="97" t="s">
        <v>178</v>
      </c>
      <c r="E13" s="98" t="s">
        <v>4</v>
      </c>
      <c r="F13" s="196" t="s">
        <v>172</v>
      </c>
      <c r="G13" s="197"/>
      <c r="H13" s="101">
        <v>0</v>
      </c>
      <c r="I13" s="183"/>
    </row>
    <row r="14" spans="1:9" ht="18" customHeight="1" x14ac:dyDescent="0.2">
      <c r="A14" s="89"/>
      <c r="B14" s="90"/>
      <c r="C14" s="90"/>
      <c r="D14" s="91" t="s">
        <v>47</v>
      </c>
      <c r="E14" s="92"/>
      <c r="F14" s="92"/>
      <c r="G14" s="102"/>
      <c r="H14" s="103">
        <f>SUM(H12:H13)</f>
        <v>0</v>
      </c>
      <c r="I14" s="183"/>
    </row>
    <row r="15" spans="1:9" ht="18" customHeight="1" x14ac:dyDescent="0.2">
      <c r="A15" s="89" t="s">
        <v>48</v>
      </c>
      <c r="B15" s="90"/>
      <c r="C15" s="90"/>
      <c r="D15" s="91" t="s">
        <v>7</v>
      </c>
      <c r="E15" s="92"/>
      <c r="F15" s="92"/>
      <c r="G15" s="93"/>
      <c r="H15" s="94"/>
      <c r="I15" s="183"/>
    </row>
    <row r="16" spans="1:9" ht="29.25" customHeight="1" x14ac:dyDescent="0.2">
      <c r="A16" s="95" t="s">
        <v>175</v>
      </c>
      <c r="B16" s="104" t="s">
        <v>58</v>
      </c>
      <c r="C16" s="96"/>
      <c r="D16" s="97" t="s">
        <v>59</v>
      </c>
      <c r="E16" s="98" t="s">
        <v>15</v>
      </c>
      <c r="F16" s="99">
        <f>'MEMORIA DE CALCULO'!R24</f>
        <v>2</v>
      </c>
      <c r="G16" s="100">
        <v>3855</v>
      </c>
      <c r="H16" s="101">
        <f>F16*G16</f>
        <v>7710</v>
      </c>
      <c r="I16" s="183"/>
    </row>
    <row r="17" spans="1:10" ht="29.25" customHeight="1" x14ac:dyDescent="0.2">
      <c r="A17" s="105" t="s">
        <v>36</v>
      </c>
      <c r="B17" s="106" t="s">
        <v>13</v>
      </c>
      <c r="C17" s="107" t="s">
        <v>10</v>
      </c>
      <c r="D17" s="108" t="s">
        <v>14</v>
      </c>
      <c r="E17" s="109" t="s">
        <v>0</v>
      </c>
      <c r="F17" s="110">
        <f>'MEMORIA DE CALCULO'!R30</f>
        <v>50</v>
      </c>
      <c r="G17" s="100">
        <v>246.36</v>
      </c>
      <c r="H17" s="101">
        <f>F17*G17</f>
        <v>12318</v>
      </c>
      <c r="I17" s="183"/>
    </row>
    <row r="18" spans="1:10" ht="27.75" customHeight="1" x14ac:dyDescent="0.2">
      <c r="A18" s="89"/>
      <c r="B18" s="90" t="s">
        <v>50</v>
      </c>
      <c r="C18" s="90"/>
      <c r="D18" s="91" t="s">
        <v>173</v>
      </c>
      <c r="E18" s="92"/>
      <c r="F18" s="92"/>
      <c r="G18" s="102"/>
      <c r="H18" s="94">
        <f>SUM(H16:H17)</f>
        <v>20028</v>
      </c>
    </row>
    <row r="19" spans="1:10" ht="18" customHeight="1" x14ac:dyDescent="0.2">
      <c r="A19" s="89" t="s">
        <v>49</v>
      </c>
      <c r="B19" s="90"/>
      <c r="C19" s="90"/>
      <c r="D19" s="91" t="s">
        <v>5</v>
      </c>
      <c r="E19" s="92"/>
      <c r="F19" s="92"/>
      <c r="G19" s="93"/>
      <c r="H19" s="94"/>
    </row>
    <row r="20" spans="1:10" s="185" customFormat="1" x14ac:dyDescent="0.2">
      <c r="A20" s="95" t="s">
        <v>174</v>
      </c>
      <c r="B20" s="96" t="s">
        <v>170</v>
      </c>
      <c r="C20" s="96" t="s">
        <v>10</v>
      </c>
      <c r="D20" s="97" t="s">
        <v>171</v>
      </c>
      <c r="E20" s="98" t="s">
        <v>3</v>
      </c>
      <c r="F20" s="196" t="s">
        <v>172</v>
      </c>
      <c r="G20" s="197"/>
      <c r="H20" s="101">
        <v>0</v>
      </c>
      <c r="I20" s="184"/>
    </row>
    <row r="21" spans="1:10" s="185" customFormat="1" ht="25.5" x14ac:dyDescent="0.2">
      <c r="A21" s="95" t="s">
        <v>179</v>
      </c>
      <c r="B21" s="96" t="s">
        <v>53</v>
      </c>
      <c r="C21" s="96" t="s">
        <v>10</v>
      </c>
      <c r="D21" s="97" t="s">
        <v>54</v>
      </c>
      <c r="E21" s="98" t="s">
        <v>33</v>
      </c>
      <c r="F21" s="99">
        <f>'MEMORIA DE CALCULO'!R38</f>
        <v>1485</v>
      </c>
      <c r="G21" s="100">
        <v>50.9</v>
      </c>
      <c r="H21" s="101">
        <f>F21*G21</f>
        <v>75586.5</v>
      </c>
      <c r="I21" s="184"/>
    </row>
    <row r="22" spans="1:10" s="185" customFormat="1" ht="44.25" customHeight="1" x14ac:dyDescent="0.2">
      <c r="A22" s="95" t="s">
        <v>180</v>
      </c>
      <c r="B22" s="96" t="s">
        <v>55</v>
      </c>
      <c r="C22" s="96" t="s">
        <v>10</v>
      </c>
      <c r="D22" s="97" t="s">
        <v>56</v>
      </c>
      <c r="E22" s="98" t="s">
        <v>52</v>
      </c>
      <c r="F22" s="99">
        <f>'MEMORIA DE CALCULO'!R45</f>
        <v>4356</v>
      </c>
      <c r="G22" s="100">
        <v>94.4</v>
      </c>
      <c r="H22" s="101">
        <f>F22*G22</f>
        <v>411206.40000000002</v>
      </c>
      <c r="J22" s="186">
        <f>H27+H18</f>
        <v>39312.83857539756</v>
      </c>
    </row>
    <row r="23" spans="1:10" s="185" customFormat="1" ht="27" customHeight="1" x14ac:dyDescent="0.2">
      <c r="A23" s="95" t="s">
        <v>198</v>
      </c>
      <c r="B23" s="96" t="s">
        <v>196</v>
      </c>
      <c r="C23" s="96" t="s">
        <v>10</v>
      </c>
      <c r="D23" s="97" t="s">
        <v>197</v>
      </c>
      <c r="E23" s="98" t="s">
        <v>52</v>
      </c>
      <c r="F23" s="99">
        <f>'MEMORIA DE CALCULO'!R53</f>
        <v>36</v>
      </c>
      <c r="G23" s="100">
        <v>61.35</v>
      </c>
      <c r="H23" s="101">
        <f>F23*G23</f>
        <v>2208.6</v>
      </c>
      <c r="J23" s="186"/>
    </row>
    <row r="24" spans="1:10" ht="27.75" customHeight="1" x14ac:dyDescent="0.2">
      <c r="A24" s="89"/>
      <c r="B24" s="90"/>
      <c r="C24" s="90"/>
      <c r="D24" s="91" t="s">
        <v>51</v>
      </c>
      <c r="E24" s="92"/>
      <c r="F24" s="92"/>
      <c r="G24" s="111"/>
      <c r="H24" s="94">
        <f>SUM(H20:H23)</f>
        <v>489001.5</v>
      </c>
    </row>
    <row r="25" spans="1:10" ht="18" customHeight="1" x14ac:dyDescent="0.2">
      <c r="A25" s="89" t="s">
        <v>181</v>
      </c>
      <c r="B25" s="90"/>
      <c r="C25" s="90"/>
      <c r="D25" s="91" t="s">
        <v>57</v>
      </c>
      <c r="E25" s="92"/>
      <c r="F25" s="92"/>
      <c r="G25" s="93"/>
      <c r="H25" s="112"/>
    </row>
    <row r="26" spans="1:10" ht="28.5" customHeight="1" x14ac:dyDescent="0.2">
      <c r="A26" s="95" t="s">
        <v>182</v>
      </c>
      <c r="B26" s="96" t="s">
        <v>147</v>
      </c>
      <c r="C26" s="96"/>
      <c r="D26" s="97" t="s">
        <v>76</v>
      </c>
      <c r="E26" s="98" t="s">
        <v>0</v>
      </c>
      <c r="F26" s="99">
        <f>'MEMORIA DE CALCULO'!R61</f>
        <v>6.6</v>
      </c>
      <c r="G26" s="113">
        <f>'Trincheira drenante COMP 02'!J48</f>
        <v>2921.9452386966</v>
      </c>
      <c r="H26" s="101">
        <f>F26*G26</f>
        <v>19284.83857539756</v>
      </c>
    </row>
    <row r="27" spans="1:10" ht="27" customHeight="1" x14ac:dyDescent="0.2">
      <c r="A27" s="89"/>
      <c r="B27" s="90"/>
      <c r="C27" s="90"/>
      <c r="D27" s="91" t="s">
        <v>184</v>
      </c>
      <c r="E27" s="92"/>
      <c r="F27" s="92"/>
      <c r="G27" s="92"/>
      <c r="H27" s="114">
        <f>SUM(H26:H26)</f>
        <v>19284.83857539756</v>
      </c>
    </row>
    <row r="28" spans="1:10" ht="21.75" customHeight="1" thickBot="1" x14ac:dyDescent="0.25">
      <c r="A28" s="115"/>
      <c r="B28" s="116"/>
      <c r="C28" s="117"/>
      <c r="D28" s="118" t="s">
        <v>6</v>
      </c>
      <c r="E28" s="116"/>
      <c r="F28" s="116"/>
      <c r="G28" s="116"/>
      <c r="H28" s="119">
        <f>H27+H24+H18+H14+H10</f>
        <v>531794.47450156964</v>
      </c>
    </row>
    <row r="30" spans="1:10" ht="21" customHeight="1" x14ac:dyDescent="0.2">
      <c r="A30" s="187"/>
      <c r="B30" s="187"/>
      <c r="C30" s="188"/>
      <c r="D30" s="189"/>
      <c r="E30" s="190"/>
      <c r="F30" s="190"/>
      <c r="G30" s="190"/>
      <c r="H30" s="190"/>
    </row>
  </sheetData>
  <mergeCells count="14">
    <mergeCell ref="H5:H6"/>
    <mergeCell ref="F5:F6"/>
    <mergeCell ref="B1:D1"/>
    <mergeCell ref="B2:D2"/>
    <mergeCell ref="B4:D4"/>
    <mergeCell ref="G5:G6"/>
    <mergeCell ref="F20:G20"/>
    <mergeCell ref="F12:G12"/>
    <mergeCell ref="A5:A6"/>
    <mergeCell ref="B5:B6"/>
    <mergeCell ref="C5:C6"/>
    <mergeCell ref="D5:D6"/>
    <mergeCell ref="E5:E6"/>
    <mergeCell ref="F13:G13"/>
  </mergeCells>
  <hyperlinks>
    <hyperlink ref="D9" r:id="rId1" display="http://www.seinfra.ce.gov.br/siproce/desonerada/html/C2873.html?a=1493216351643"/>
  </hyperlinks>
  <pageMargins left="0.51181102362204722" right="0.51181102362204722" top="0.78740157480314965" bottom="0.78740157480314965" header="0.31496062992125984" footer="0.31496062992125984"/>
  <pageSetup paperSize="9" scale="6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zoomScaleNormal="100" workbookViewId="0">
      <selection activeCell="G51" sqref="G51"/>
    </sheetView>
  </sheetViews>
  <sheetFormatPr defaultRowHeight="12.75" x14ac:dyDescent="0.2"/>
  <cols>
    <col min="1" max="8" width="9.140625" style="136"/>
    <col min="9" max="9" width="10.7109375" style="136" customWidth="1"/>
    <col min="10" max="16384" width="9.140625" style="136"/>
  </cols>
  <sheetData>
    <row r="1" spans="1:19" x14ac:dyDescent="0.2">
      <c r="A1" s="238" t="s">
        <v>16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S1" s="240"/>
    </row>
    <row r="2" spans="1:19" x14ac:dyDescent="0.2">
      <c r="A2" s="241"/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3"/>
    </row>
    <row r="3" spans="1:19" x14ac:dyDescent="0.2">
      <c r="A3" s="244" t="s">
        <v>17</v>
      </c>
      <c r="B3" s="245"/>
      <c r="C3" s="245"/>
      <c r="D3" s="245"/>
      <c r="E3" s="245"/>
      <c r="F3" s="245"/>
      <c r="G3" s="245"/>
      <c r="H3" s="245"/>
      <c r="I3" s="245"/>
      <c r="J3" s="245"/>
      <c r="K3" s="245"/>
      <c r="L3" s="245"/>
      <c r="M3" s="245"/>
      <c r="N3" s="245"/>
      <c r="O3" s="245"/>
      <c r="P3" s="245"/>
      <c r="Q3" s="245"/>
      <c r="R3" s="245"/>
      <c r="S3" s="246"/>
    </row>
    <row r="4" spans="1:19" x14ac:dyDescent="0.2">
      <c r="A4" s="247" t="s">
        <v>18</v>
      </c>
      <c r="B4" s="248"/>
      <c r="C4" s="248"/>
      <c r="D4" s="248"/>
      <c r="E4" s="248"/>
      <c r="F4" s="248"/>
      <c r="G4" s="248"/>
      <c r="H4" s="248"/>
      <c r="I4" s="248"/>
      <c r="J4" s="248"/>
      <c r="K4" s="248"/>
      <c r="L4" s="248"/>
      <c r="M4" s="248"/>
      <c r="N4" s="248"/>
      <c r="O4" s="248"/>
      <c r="P4" s="248"/>
      <c r="Q4" s="248"/>
      <c r="R4" s="248"/>
      <c r="S4" s="249"/>
    </row>
    <row r="5" spans="1:19" x14ac:dyDescent="0.2">
      <c r="A5" s="247" t="s">
        <v>19</v>
      </c>
      <c r="B5" s="248"/>
      <c r="C5" s="248"/>
      <c r="D5" s="248"/>
      <c r="E5" s="248"/>
      <c r="F5" s="248"/>
      <c r="G5" s="248"/>
      <c r="H5" s="248"/>
      <c r="I5" s="248"/>
      <c r="J5" s="248"/>
      <c r="K5" s="248"/>
      <c r="L5" s="248"/>
      <c r="M5" s="248"/>
      <c r="N5" s="248"/>
      <c r="O5" s="248"/>
      <c r="P5" s="248"/>
      <c r="Q5" s="248"/>
      <c r="R5" s="248"/>
      <c r="S5" s="249"/>
    </row>
    <row r="6" spans="1:19" x14ac:dyDescent="0.2">
      <c r="A6" s="250" t="s">
        <v>20</v>
      </c>
      <c r="B6" s="251"/>
      <c r="C6" s="251"/>
      <c r="D6" s="251"/>
      <c r="E6" s="251"/>
      <c r="F6" s="251"/>
      <c r="G6" s="251"/>
      <c r="H6" s="251"/>
      <c r="I6" s="251"/>
      <c r="J6" s="251"/>
      <c r="K6" s="251"/>
      <c r="L6" s="251"/>
      <c r="M6" s="251"/>
      <c r="N6" s="251"/>
      <c r="O6" s="251"/>
      <c r="P6" s="251"/>
      <c r="Q6" s="251"/>
      <c r="R6" s="251"/>
      <c r="S6" s="252"/>
    </row>
    <row r="7" spans="1:19" x14ac:dyDescent="0.2">
      <c r="A7" s="137"/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8"/>
      <c r="S7" s="138"/>
    </row>
    <row r="8" spans="1:19" x14ac:dyDescent="0.2">
      <c r="A8" s="253" t="s">
        <v>192</v>
      </c>
      <c r="B8" s="254"/>
      <c r="C8" s="254"/>
      <c r="D8" s="254"/>
      <c r="E8" s="254"/>
      <c r="F8" s="254"/>
      <c r="G8" s="254"/>
      <c r="H8" s="254"/>
      <c r="I8" s="254"/>
      <c r="J8" s="254"/>
      <c r="K8" s="254"/>
      <c r="L8" s="254"/>
      <c r="M8" s="254"/>
      <c r="N8" s="254"/>
      <c r="O8" s="254"/>
      <c r="P8" s="254"/>
      <c r="Q8" s="254"/>
      <c r="R8" s="254"/>
      <c r="S8" s="255"/>
    </row>
    <row r="9" spans="1:19" x14ac:dyDescent="0.2">
      <c r="A9" s="1" t="s">
        <v>1</v>
      </c>
      <c r="B9" s="254" t="s">
        <v>2</v>
      </c>
      <c r="C9" s="254"/>
      <c r="D9" s="254"/>
      <c r="E9" s="254"/>
      <c r="F9" s="254"/>
      <c r="G9" s="254"/>
      <c r="H9" s="254"/>
      <c r="I9" s="254"/>
      <c r="J9" s="254"/>
      <c r="K9" s="254"/>
      <c r="L9" s="254"/>
      <c r="M9" s="254"/>
      <c r="N9" s="254"/>
      <c r="O9" s="254"/>
      <c r="P9" s="256"/>
      <c r="Q9" s="256"/>
      <c r="R9" s="256" t="s">
        <v>21</v>
      </c>
      <c r="S9" s="257"/>
    </row>
    <row r="10" spans="1:19" x14ac:dyDescent="0.2">
      <c r="A10" s="231" t="str">
        <f>'PLANILHA '!D7</f>
        <v>SERVIÇOS PRELIMINARES</v>
      </c>
      <c r="B10" s="232"/>
      <c r="C10" s="232"/>
      <c r="D10" s="232"/>
      <c r="E10" s="232"/>
      <c r="F10" s="232"/>
      <c r="G10" s="232"/>
      <c r="H10" s="232"/>
      <c r="I10" s="232"/>
      <c r="J10" s="232"/>
      <c r="K10" s="232"/>
      <c r="L10" s="232"/>
      <c r="M10" s="232"/>
      <c r="N10" s="232"/>
      <c r="O10" s="232"/>
      <c r="P10" s="232"/>
      <c r="Q10" s="232"/>
      <c r="R10" s="232"/>
      <c r="S10" s="233"/>
    </row>
    <row r="11" spans="1:19" x14ac:dyDescent="0.2">
      <c r="A11" s="2"/>
      <c r="B11" s="221" t="str">
        <f>'PLANILHA '!D8</f>
        <v>Placa de obra nas dimensões de 4,0 x 2,0 m, padrão DER-ES</v>
      </c>
      <c r="C11" s="221"/>
      <c r="D11" s="221"/>
      <c r="E11" s="221"/>
      <c r="F11" s="221"/>
      <c r="G11" s="221"/>
      <c r="H11" s="221"/>
      <c r="I11" s="221"/>
      <c r="J11" s="221"/>
      <c r="K11" s="221"/>
      <c r="L11" s="221"/>
      <c r="M11" s="221"/>
      <c r="N11" s="221"/>
      <c r="O11" s="221"/>
      <c r="P11" s="222" t="s">
        <v>3</v>
      </c>
      <c r="Q11" s="222"/>
      <c r="R11" s="139">
        <f>I15-M15</f>
        <v>8</v>
      </c>
      <c r="S11" s="140"/>
    </row>
    <row r="12" spans="1:19" x14ac:dyDescent="0.2">
      <c r="A12" s="223"/>
      <c r="B12" s="224"/>
      <c r="C12" s="224"/>
      <c r="D12" s="141" t="s">
        <v>22</v>
      </c>
      <c r="E12" s="141" t="s">
        <v>23</v>
      </c>
      <c r="F12" s="141" t="s">
        <v>24</v>
      </c>
      <c r="G12" s="141" t="s">
        <v>25</v>
      </c>
      <c r="H12" s="141" t="s">
        <v>11</v>
      </c>
      <c r="I12" s="225" t="s">
        <v>6</v>
      </c>
      <c r="J12" s="226" t="s">
        <v>26</v>
      </c>
      <c r="K12" s="226"/>
      <c r="L12" s="226"/>
      <c r="M12" s="225" t="s">
        <v>6</v>
      </c>
      <c r="N12" s="227" t="s">
        <v>27</v>
      </c>
      <c r="O12" s="227"/>
      <c r="P12" s="227"/>
      <c r="Q12" s="227"/>
      <c r="R12" s="227"/>
      <c r="S12" s="228"/>
    </row>
    <row r="13" spans="1:19" x14ac:dyDescent="0.2">
      <c r="A13" s="223"/>
      <c r="B13" s="224"/>
      <c r="C13" s="224"/>
      <c r="D13" s="143" t="s">
        <v>28</v>
      </c>
      <c r="E13" s="143" t="s">
        <v>29</v>
      </c>
      <c r="F13" s="143" t="s">
        <v>30</v>
      </c>
      <c r="G13" s="143" t="s">
        <v>31</v>
      </c>
      <c r="H13" s="143"/>
      <c r="I13" s="225"/>
      <c r="J13" s="143" t="s">
        <v>28</v>
      </c>
      <c r="K13" s="143" t="s">
        <v>32</v>
      </c>
      <c r="L13" s="143" t="s">
        <v>11</v>
      </c>
      <c r="M13" s="225"/>
      <c r="N13" s="227"/>
      <c r="O13" s="227"/>
      <c r="P13" s="227"/>
      <c r="Q13" s="227"/>
      <c r="R13" s="227"/>
      <c r="S13" s="228"/>
    </row>
    <row r="14" spans="1:19" x14ac:dyDescent="0.2">
      <c r="A14" s="144"/>
      <c r="B14" s="234" t="s">
        <v>168</v>
      </c>
      <c r="C14" s="234"/>
      <c r="D14" s="145">
        <v>4</v>
      </c>
      <c r="E14" s="146"/>
      <c r="F14" s="145">
        <v>2</v>
      </c>
      <c r="G14" s="145"/>
      <c r="H14" s="145"/>
      <c r="I14" s="145">
        <f>D14*F14</f>
        <v>8</v>
      </c>
      <c r="J14" s="145"/>
      <c r="K14" s="145"/>
      <c r="L14" s="145"/>
      <c r="M14" s="147">
        <f>J14*K14*L14</f>
        <v>0</v>
      </c>
      <c r="N14" s="227"/>
      <c r="O14" s="227"/>
      <c r="P14" s="227"/>
      <c r="Q14" s="227"/>
      <c r="R14" s="227"/>
      <c r="S14" s="228"/>
    </row>
    <row r="15" spans="1:19" x14ac:dyDescent="0.2">
      <c r="A15" s="148"/>
      <c r="B15" s="149"/>
      <c r="C15" s="149"/>
      <c r="D15" s="145"/>
      <c r="E15" s="146"/>
      <c r="F15" s="145"/>
      <c r="G15" s="145"/>
      <c r="H15" s="145"/>
      <c r="I15" s="145">
        <f>SUM(I14:I14)</f>
        <v>8</v>
      </c>
      <c r="J15" s="145"/>
      <c r="K15" s="145"/>
      <c r="L15" s="145"/>
      <c r="M15" s="147">
        <f>SUM(M14:M14)</f>
        <v>0</v>
      </c>
      <c r="N15" s="227"/>
      <c r="O15" s="227"/>
      <c r="P15" s="227"/>
      <c r="Q15" s="227"/>
      <c r="R15" s="227"/>
      <c r="S15" s="228"/>
    </row>
    <row r="16" spans="1:19" x14ac:dyDescent="0.2">
      <c r="A16" s="150"/>
      <c r="B16" s="151"/>
      <c r="C16" s="151"/>
      <c r="D16" s="152"/>
      <c r="E16" s="153"/>
      <c r="F16" s="152"/>
      <c r="G16" s="152"/>
      <c r="H16" s="152"/>
      <c r="I16" s="152"/>
      <c r="J16" s="152"/>
      <c r="K16" s="152"/>
      <c r="L16" s="152"/>
      <c r="M16" s="154"/>
      <c r="N16" s="155"/>
      <c r="O16" s="155"/>
      <c r="P16" s="155"/>
      <c r="Q16" s="155"/>
      <c r="R16" s="155"/>
      <c r="S16" s="155"/>
    </row>
    <row r="17" spans="1:19" s="158" customFormat="1" x14ac:dyDescent="0.2">
      <c r="A17" s="2"/>
      <c r="B17" s="229" t="s">
        <v>167</v>
      </c>
      <c r="C17" s="229"/>
      <c r="D17" s="229"/>
      <c r="E17" s="229"/>
      <c r="F17" s="229"/>
      <c r="G17" s="229"/>
      <c r="H17" s="229"/>
      <c r="I17" s="229"/>
      <c r="J17" s="229"/>
      <c r="K17" s="229"/>
      <c r="L17" s="229"/>
      <c r="M17" s="229"/>
      <c r="N17" s="229"/>
      <c r="O17" s="229"/>
      <c r="P17" s="230" t="s">
        <v>3</v>
      </c>
      <c r="Q17" s="230"/>
      <c r="R17" s="156">
        <f>I21-M21</f>
        <v>4986.4359999999997</v>
      </c>
      <c r="S17" s="157"/>
    </row>
    <row r="18" spans="1:19" s="158" customFormat="1" x14ac:dyDescent="0.2">
      <c r="A18" s="235"/>
      <c r="B18" s="236"/>
      <c r="C18" s="236"/>
      <c r="D18" s="159" t="s">
        <v>22</v>
      </c>
      <c r="E18" s="159" t="s">
        <v>23</v>
      </c>
      <c r="F18" s="159" t="s">
        <v>24</v>
      </c>
      <c r="G18" s="159" t="s">
        <v>25</v>
      </c>
      <c r="H18" s="159" t="s">
        <v>11</v>
      </c>
      <c r="I18" s="237" t="s">
        <v>6</v>
      </c>
      <c r="J18" s="237" t="s">
        <v>26</v>
      </c>
      <c r="K18" s="237"/>
      <c r="L18" s="237"/>
      <c r="M18" s="237" t="s">
        <v>6</v>
      </c>
      <c r="N18" s="227" t="s">
        <v>27</v>
      </c>
      <c r="O18" s="227"/>
      <c r="P18" s="227"/>
      <c r="Q18" s="227"/>
      <c r="R18" s="227"/>
      <c r="S18" s="228"/>
    </row>
    <row r="19" spans="1:19" s="158" customFormat="1" x14ac:dyDescent="0.2">
      <c r="A19" s="235"/>
      <c r="B19" s="236"/>
      <c r="C19" s="236"/>
      <c r="D19" s="160" t="s">
        <v>28</v>
      </c>
      <c r="E19" s="160" t="s">
        <v>29</v>
      </c>
      <c r="F19" s="160" t="s">
        <v>30</v>
      </c>
      <c r="G19" s="160" t="s">
        <v>31</v>
      </c>
      <c r="H19" s="160"/>
      <c r="I19" s="237"/>
      <c r="J19" s="160" t="s">
        <v>28</v>
      </c>
      <c r="K19" s="160" t="s">
        <v>32</v>
      </c>
      <c r="L19" s="160" t="s">
        <v>11</v>
      </c>
      <c r="M19" s="237"/>
      <c r="N19" s="227"/>
      <c r="O19" s="227"/>
      <c r="P19" s="227"/>
      <c r="Q19" s="227"/>
      <c r="R19" s="227"/>
      <c r="S19" s="228"/>
    </row>
    <row r="20" spans="1:19" s="158" customFormat="1" x14ac:dyDescent="0.2">
      <c r="A20" s="161"/>
      <c r="B20" s="234" t="s">
        <v>168</v>
      </c>
      <c r="C20" s="234"/>
      <c r="D20" s="162"/>
      <c r="E20" s="163"/>
      <c r="F20" s="162"/>
      <c r="G20" s="162"/>
      <c r="H20" s="139">
        <v>4986.4359999999997</v>
      </c>
      <c r="I20" s="162">
        <f>H20</f>
        <v>4986.4359999999997</v>
      </c>
      <c r="J20" s="162"/>
      <c r="K20" s="162"/>
      <c r="L20" s="162"/>
      <c r="M20" s="164">
        <f>J20*K20*L20</f>
        <v>0</v>
      </c>
      <c r="N20" s="227"/>
      <c r="O20" s="227"/>
      <c r="P20" s="227"/>
      <c r="Q20" s="227"/>
      <c r="R20" s="227"/>
      <c r="S20" s="228"/>
    </row>
    <row r="21" spans="1:19" s="158" customFormat="1" x14ac:dyDescent="0.2">
      <c r="A21" s="165"/>
      <c r="B21" s="166"/>
      <c r="C21" s="166"/>
      <c r="D21" s="167"/>
      <c r="E21" s="168"/>
      <c r="F21" s="167"/>
      <c r="G21" s="167"/>
      <c r="H21" s="169"/>
      <c r="I21" s="162">
        <f>SUM(I20:I20)</f>
        <v>4986.4359999999997</v>
      </c>
      <c r="J21" s="162"/>
      <c r="K21" s="162"/>
      <c r="L21" s="162"/>
      <c r="M21" s="164">
        <f>SUM(M20:M20)</f>
        <v>0</v>
      </c>
      <c r="N21" s="227"/>
      <c r="O21" s="227"/>
      <c r="P21" s="227"/>
      <c r="Q21" s="227"/>
      <c r="R21" s="227"/>
      <c r="S21" s="228"/>
    </row>
    <row r="22" spans="1:19" x14ac:dyDescent="0.2">
      <c r="A22" s="150"/>
      <c r="B22" s="151"/>
      <c r="C22" s="151"/>
      <c r="D22" s="152"/>
      <c r="E22" s="153"/>
      <c r="F22" s="152"/>
      <c r="G22" s="152"/>
      <c r="H22" s="152"/>
      <c r="I22" s="152"/>
      <c r="J22" s="152"/>
      <c r="K22" s="152"/>
      <c r="L22" s="152"/>
      <c r="M22" s="154"/>
      <c r="N22" s="155"/>
      <c r="O22" s="155"/>
      <c r="P22" s="155"/>
      <c r="Q22" s="155"/>
      <c r="R22" s="155"/>
      <c r="S22" s="155"/>
    </row>
    <row r="23" spans="1:19" x14ac:dyDescent="0.2">
      <c r="A23" s="258" t="str">
        <f>'PLANILHA '!D15</f>
        <v>DRENAGEM</v>
      </c>
      <c r="B23" s="259"/>
      <c r="C23" s="259"/>
      <c r="D23" s="259"/>
      <c r="E23" s="259"/>
      <c r="F23" s="259"/>
      <c r="G23" s="259"/>
      <c r="H23" s="259"/>
      <c r="I23" s="259"/>
      <c r="J23" s="259"/>
      <c r="K23" s="259"/>
      <c r="L23" s="259"/>
      <c r="M23" s="259"/>
      <c r="N23" s="259"/>
      <c r="O23" s="259"/>
      <c r="P23" s="259"/>
      <c r="Q23" s="259"/>
      <c r="R23" s="259"/>
      <c r="S23" s="260"/>
    </row>
    <row r="24" spans="1:19" x14ac:dyDescent="0.2">
      <c r="A24" s="2"/>
      <c r="B24" s="221" t="str">
        <f>'PLANILHA '!D16</f>
        <v xml:space="preserve">Trincheira Drenante em concreto armado, incluíndo grelhas FoFo, escavação e reaterro </v>
      </c>
      <c r="C24" s="221"/>
      <c r="D24" s="221"/>
      <c r="E24" s="221"/>
      <c r="F24" s="221"/>
      <c r="G24" s="221"/>
      <c r="H24" s="221"/>
      <c r="I24" s="221"/>
      <c r="J24" s="221"/>
      <c r="K24" s="221"/>
      <c r="L24" s="221"/>
      <c r="M24" s="221"/>
      <c r="N24" s="221"/>
      <c r="O24" s="221"/>
      <c r="P24" s="222" t="s">
        <v>15</v>
      </c>
      <c r="Q24" s="222"/>
      <c r="R24" s="139">
        <f>I28</f>
        <v>2</v>
      </c>
      <c r="S24" s="140"/>
    </row>
    <row r="25" spans="1:19" x14ac:dyDescent="0.2">
      <c r="A25" s="223"/>
      <c r="B25" s="224"/>
      <c r="C25" s="224"/>
      <c r="D25" s="141" t="s">
        <v>22</v>
      </c>
      <c r="E25" s="141" t="s">
        <v>23</v>
      </c>
      <c r="F25" s="141" t="s">
        <v>24</v>
      </c>
      <c r="G25" s="141" t="s">
        <v>25</v>
      </c>
      <c r="H25" s="141" t="s">
        <v>11</v>
      </c>
      <c r="I25" s="225" t="s">
        <v>6</v>
      </c>
      <c r="J25" s="226" t="s">
        <v>26</v>
      </c>
      <c r="K25" s="226"/>
      <c r="L25" s="226"/>
      <c r="M25" s="225" t="s">
        <v>6</v>
      </c>
      <c r="N25" s="227" t="s">
        <v>27</v>
      </c>
      <c r="O25" s="227"/>
      <c r="P25" s="227"/>
      <c r="Q25" s="227"/>
      <c r="R25" s="227"/>
      <c r="S25" s="228"/>
    </row>
    <row r="26" spans="1:19" x14ac:dyDescent="0.2">
      <c r="A26" s="223"/>
      <c r="B26" s="224"/>
      <c r="C26" s="224"/>
      <c r="D26" s="143" t="s">
        <v>28</v>
      </c>
      <c r="E26" s="143" t="s">
        <v>29</v>
      </c>
      <c r="F26" s="143" t="s">
        <v>30</v>
      </c>
      <c r="G26" s="143" t="s">
        <v>31</v>
      </c>
      <c r="H26" s="143"/>
      <c r="I26" s="225"/>
      <c r="J26" s="143" t="s">
        <v>28</v>
      </c>
      <c r="K26" s="143" t="s">
        <v>32</v>
      </c>
      <c r="L26" s="143" t="s">
        <v>11</v>
      </c>
      <c r="M26" s="225"/>
      <c r="N26" s="227"/>
      <c r="O26" s="227"/>
      <c r="P26" s="227"/>
      <c r="Q26" s="227"/>
      <c r="R26" s="227"/>
      <c r="S26" s="228"/>
    </row>
    <row r="27" spans="1:19" x14ac:dyDescent="0.2">
      <c r="A27" s="218" t="s">
        <v>166</v>
      </c>
      <c r="B27" s="219"/>
      <c r="C27" s="220"/>
      <c r="D27" s="145"/>
      <c r="E27" s="146"/>
      <c r="F27" s="145"/>
      <c r="G27" s="145"/>
      <c r="H27" s="145">
        <v>2</v>
      </c>
      <c r="I27" s="145">
        <f>H27</f>
        <v>2</v>
      </c>
      <c r="J27" s="145"/>
      <c r="K27" s="145"/>
      <c r="L27" s="145"/>
      <c r="M27" s="147">
        <f>J27*K27*L27</f>
        <v>0</v>
      </c>
      <c r="N27" s="227"/>
      <c r="O27" s="227"/>
      <c r="P27" s="227"/>
      <c r="Q27" s="227"/>
      <c r="R27" s="227"/>
      <c r="S27" s="228"/>
    </row>
    <row r="28" spans="1:19" x14ac:dyDescent="0.2">
      <c r="A28" s="170"/>
      <c r="B28" s="171"/>
      <c r="C28" s="171"/>
      <c r="D28" s="172"/>
      <c r="E28" s="173"/>
      <c r="F28" s="172"/>
      <c r="G28" s="172"/>
      <c r="H28" s="174"/>
      <c r="I28" s="145">
        <f>SUM(I27:I27)</f>
        <v>2</v>
      </c>
      <c r="J28" s="145"/>
      <c r="K28" s="145"/>
      <c r="L28" s="145"/>
      <c r="M28" s="147">
        <f>SUM(M27:M27)</f>
        <v>0</v>
      </c>
      <c r="N28" s="227"/>
      <c r="O28" s="227"/>
      <c r="P28" s="227"/>
      <c r="Q28" s="227"/>
      <c r="R28" s="227"/>
      <c r="S28" s="228"/>
    </row>
    <row r="30" spans="1:19" x14ac:dyDescent="0.2">
      <c r="A30" s="2"/>
      <c r="B30" s="221" t="str">
        <f>'PLANILHA '!D17</f>
        <v>Corpo BSTC diâmetro 0,60 m C.S. MF inclusive escavação, reaterro e transporte do tubo</v>
      </c>
      <c r="C30" s="221"/>
      <c r="D30" s="221"/>
      <c r="E30" s="221"/>
      <c r="F30" s="221"/>
      <c r="G30" s="221"/>
      <c r="H30" s="221"/>
      <c r="I30" s="221"/>
      <c r="J30" s="221"/>
      <c r="K30" s="221"/>
      <c r="L30" s="221"/>
      <c r="M30" s="221"/>
      <c r="N30" s="221"/>
      <c r="O30" s="221"/>
      <c r="P30" s="222" t="s">
        <v>0</v>
      </c>
      <c r="Q30" s="222"/>
      <c r="R30" s="139">
        <f>I35-M35</f>
        <v>50</v>
      </c>
      <c r="S30" s="140"/>
    </row>
    <row r="31" spans="1:19" x14ac:dyDescent="0.2">
      <c r="A31" s="223"/>
      <c r="B31" s="224"/>
      <c r="C31" s="224"/>
      <c r="D31" s="141" t="s">
        <v>22</v>
      </c>
      <c r="E31" s="141" t="s">
        <v>23</v>
      </c>
      <c r="F31" s="141" t="s">
        <v>24</v>
      </c>
      <c r="G31" s="141" t="s">
        <v>25</v>
      </c>
      <c r="H31" s="141" t="s">
        <v>11</v>
      </c>
      <c r="I31" s="225" t="s">
        <v>6</v>
      </c>
      <c r="J31" s="226" t="s">
        <v>26</v>
      </c>
      <c r="K31" s="226"/>
      <c r="L31" s="226"/>
      <c r="M31" s="225" t="s">
        <v>6</v>
      </c>
      <c r="N31" s="227" t="s">
        <v>27</v>
      </c>
      <c r="O31" s="227"/>
      <c r="P31" s="227"/>
      <c r="Q31" s="227"/>
      <c r="R31" s="227"/>
      <c r="S31" s="228"/>
    </row>
    <row r="32" spans="1:19" x14ac:dyDescent="0.2">
      <c r="A32" s="223"/>
      <c r="B32" s="224"/>
      <c r="C32" s="224"/>
      <c r="D32" s="143" t="s">
        <v>28</v>
      </c>
      <c r="E32" s="143" t="s">
        <v>29</v>
      </c>
      <c r="F32" s="143" t="s">
        <v>30</v>
      </c>
      <c r="G32" s="143" t="s">
        <v>31</v>
      </c>
      <c r="H32" s="143"/>
      <c r="I32" s="225"/>
      <c r="J32" s="143" t="s">
        <v>28</v>
      </c>
      <c r="K32" s="143" t="s">
        <v>32</v>
      </c>
      <c r="L32" s="143" t="s">
        <v>11</v>
      </c>
      <c r="M32" s="225"/>
      <c r="N32" s="227"/>
      <c r="O32" s="227"/>
      <c r="P32" s="227"/>
      <c r="Q32" s="227"/>
      <c r="R32" s="227"/>
      <c r="S32" s="228"/>
    </row>
    <row r="33" spans="1:19" x14ac:dyDescent="0.2">
      <c r="A33" s="218" t="s">
        <v>169</v>
      </c>
      <c r="B33" s="219"/>
      <c r="C33" s="220"/>
      <c r="D33" s="145">
        <v>40</v>
      </c>
      <c r="E33" s="146"/>
      <c r="F33" s="145"/>
      <c r="G33" s="145"/>
      <c r="H33" s="145"/>
      <c r="I33" s="145">
        <f>D33</f>
        <v>40</v>
      </c>
      <c r="J33" s="145"/>
      <c r="K33" s="145"/>
      <c r="L33" s="145"/>
      <c r="M33" s="147">
        <f>J33*K33*L33</f>
        <v>0</v>
      </c>
      <c r="N33" s="227"/>
      <c r="O33" s="227"/>
      <c r="P33" s="227"/>
      <c r="Q33" s="227"/>
      <c r="R33" s="227"/>
      <c r="S33" s="228"/>
    </row>
    <row r="34" spans="1:19" x14ac:dyDescent="0.2">
      <c r="A34" s="218" t="s">
        <v>199</v>
      </c>
      <c r="B34" s="219"/>
      <c r="C34" s="220"/>
      <c r="D34" s="145">
        <v>10</v>
      </c>
      <c r="E34" s="146"/>
      <c r="F34" s="145"/>
      <c r="G34" s="145"/>
      <c r="H34" s="145"/>
      <c r="I34" s="145">
        <f>D34</f>
        <v>10</v>
      </c>
      <c r="J34" s="145"/>
      <c r="K34" s="145"/>
      <c r="L34" s="145"/>
      <c r="M34" s="147">
        <f>J34*K34*L34</f>
        <v>0</v>
      </c>
      <c r="N34" s="227"/>
      <c r="O34" s="227"/>
      <c r="P34" s="227"/>
      <c r="Q34" s="227"/>
      <c r="R34" s="227"/>
      <c r="S34" s="228"/>
    </row>
    <row r="35" spans="1:19" x14ac:dyDescent="0.2">
      <c r="A35" s="175"/>
      <c r="B35" s="261"/>
      <c r="C35" s="261"/>
      <c r="D35" s="172"/>
      <c r="E35" s="173"/>
      <c r="F35" s="172"/>
      <c r="G35" s="172"/>
      <c r="H35" s="172"/>
      <c r="I35" s="145">
        <f>SUM(I33:I34)</f>
        <v>50</v>
      </c>
      <c r="J35" s="145"/>
      <c r="K35" s="145"/>
      <c r="L35" s="145"/>
      <c r="M35" s="147">
        <f>SUM(M33:M33)</f>
        <v>0</v>
      </c>
      <c r="N35" s="227"/>
      <c r="O35" s="227"/>
      <c r="P35" s="227"/>
      <c r="Q35" s="227"/>
      <c r="R35" s="227"/>
      <c r="S35" s="228"/>
    </row>
    <row r="36" spans="1:19" x14ac:dyDescent="0.2">
      <c r="A36" s="176"/>
      <c r="B36" s="151"/>
      <c r="C36" s="151"/>
      <c r="D36" s="152"/>
      <c r="E36" s="153"/>
      <c r="F36" s="152"/>
      <c r="G36" s="152"/>
      <c r="H36" s="152"/>
      <c r="I36" s="152"/>
      <c r="J36" s="152"/>
      <c r="K36" s="152"/>
      <c r="L36" s="152"/>
      <c r="M36" s="154"/>
      <c r="N36" s="155"/>
      <c r="O36" s="155"/>
      <c r="P36" s="155"/>
      <c r="Q36" s="155"/>
      <c r="R36" s="155"/>
      <c r="S36" s="155"/>
    </row>
    <row r="37" spans="1:19" x14ac:dyDescent="0.2">
      <c r="A37" s="258" t="str">
        <f>'PLANILHA '!D19</f>
        <v>PAVIMENTAÇÃO</v>
      </c>
      <c r="B37" s="259"/>
      <c r="C37" s="259"/>
      <c r="D37" s="259"/>
      <c r="E37" s="259"/>
      <c r="F37" s="259"/>
      <c r="G37" s="259"/>
      <c r="H37" s="259"/>
      <c r="I37" s="259"/>
      <c r="J37" s="259"/>
      <c r="K37" s="259"/>
      <c r="L37" s="259"/>
      <c r="M37" s="259"/>
      <c r="N37" s="259"/>
      <c r="O37" s="259"/>
      <c r="P37" s="259"/>
      <c r="Q37" s="259"/>
      <c r="R37" s="259"/>
      <c r="S37" s="260"/>
    </row>
    <row r="38" spans="1:19" x14ac:dyDescent="0.2">
      <c r="A38" s="2"/>
      <c r="B38" s="221" t="str">
        <f>'PLANILHA '!D21</f>
        <v>Meio fio de concreto pré-moldado (12x30x15) cm, inclusive caiação e transporte do meio fio</v>
      </c>
      <c r="C38" s="221"/>
      <c r="D38" s="221"/>
      <c r="E38" s="221"/>
      <c r="F38" s="221"/>
      <c r="G38" s="221"/>
      <c r="H38" s="221"/>
      <c r="I38" s="221"/>
      <c r="J38" s="221"/>
      <c r="K38" s="221"/>
      <c r="L38" s="221"/>
      <c r="M38" s="221"/>
      <c r="N38" s="221"/>
      <c r="O38" s="221"/>
      <c r="P38" s="222" t="s">
        <v>0</v>
      </c>
      <c r="Q38" s="222"/>
      <c r="R38" s="139">
        <f>I43-M43</f>
        <v>1485</v>
      </c>
      <c r="S38" s="140"/>
    </row>
    <row r="39" spans="1:19" x14ac:dyDescent="0.2">
      <c r="A39" s="223"/>
      <c r="B39" s="224"/>
      <c r="C39" s="224"/>
      <c r="D39" s="141" t="s">
        <v>22</v>
      </c>
      <c r="E39" s="141" t="s">
        <v>23</v>
      </c>
      <c r="F39" s="141" t="s">
        <v>24</v>
      </c>
      <c r="G39" s="141" t="s">
        <v>25</v>
      </c>
      <c r="H39" s="141" t="s">
        <v>11</v>
      </c>
      <c r="I39" s="225" t="s">
        <v>6</v>
      </c>
      <c r="J39" s="226" t="s">
        <v>26</v>
      </c>
      <c r="K39" s="226"/>
      <c r="L39" s="226"/>
      <c r="M39" s="225" t="s">
        <v>6</v>
      </c>
      <c r="N39" s="227" t="s">
        <v>27</v>
      </c>
      <c r="O39" s="227"/>
      <c r="P39" s="227"/>
      <c r="Q39" s="227"/>
      <c r="R39" s="227"/>
      <c r="S39" s="228"/>
    </row>
    <row r="40" spans="1:19" x14ac:dyDescent="0.2">
      <c r="A40" s="223"/>
      <c r="B40" s="224"/>
      <c r="C40" s="224"/>
      <c r="D40" s="143" t="s">
        <v>28</v>
      </c>
      <c r="E40" s="143" t="s">
        <v>29</v>
      </c>
      <c r="F40" s="143" t="s">
        <v>30</v>
      </c>
      <c r="G40" s="143" t="s">
        <v>31</v>
      </c>
      <c r="H40" s="143"/>
      <c r="I40" s="225"/>
      <c r="J40" s="143" t="s">
        <v>28</v>
      </c>
      <c r="K40" s="143" t="s">
        <v>32</v>
      </c>
      <c r="L40" s="143" t="s">
        <v>11</v>
      </c>
      <c r="M40" s="225"/>
      <c r="N40" s="227"/>
      <c r="O40" s="227"/>
      <c r="P40" s="227"/>
      <c r="Q40" s="227"/>
      <c r="R40" s="227"/>
      <c r="S40" s="228"/>
    </row>
    <row r="41" spans="1:19" x14ac:dyDescent="0.2">
      <c r="A41" s="218" t="s">
        <v>169</v>
      </c>
      <c r="B41" s="219"/>
      <c r="C41" s="220"/>
      <c r="D41" s="145">
        <v>660</v>
      </c>
      <c r="E41" s="146"/>
      <c r="F41" s="145"/>
      <c r="G41" s="145"/>
      <c r="H41" s="145">
        <v>2</v>
      </c>
      <c r="I41" s="145">
        <f>H41*D41</f>
        <v>1320</v>
      </c>
      <c r="J41" s="145"/>
      <c r="K41" s="145"/>
      <c r="L41" s="145"/>
      <c r="M41" s="147">
        <f>J41*K41*L41</f>
        <v>0</v>
      </c>
      <c r="N41" s="227"/>
      <c r="O41" s="227"/>
      <c r="P41" s="227"/>
      <c r="Q41" s="227"/>
      <c r="R41" s="227"/>
      <c r="S41" s="228"/>
    </row>
    <row r="42" spans="1:19" x14ac:dyDescent="0.2">
      <c r="A42" s="218" t="s">
        <v>195</v>
      </c>
      <c r="B42" s="219"/>
      <c r="C42" s="220"/>
      <c r="D42" s="145">
        <f>25*6.6</f>
        <v>165</v>
      </c>
      <c r="E42" s="146"/>
      <c r="F42" s="145"/>
      <c r="G42" s="145"/>
      <c r="H42" s="145"/>
      <c r="I42" s="145">
        <f>D42</f>
        <v>165</v>
      </c>
      <c r="J42" s="145"/>
      <c r="K42" s="145"/>
      <c r="L42" s="145"/>
      <c r="M42" s="147">
        <f>J42*K42*L42</f>
        <v>0</v>
      </c>
      <c r="N42" s="227"/>
      <c r="O42" s="227"/>
      <c r="P42" s="227"/>
      <c r="Q42" s="227"/>
      <c r="R42" s="227"/>
      <c r="S42" s="228"/>
    </row>
    <row r="43" spans="1:19" x14ac:dyDescent="0.2">
      <c r="A43" s="148"/>
      <c r="B43" s="149"/>
      <c r="C43" s="149"/>
      <c r="D43" s="145"/>
      <c r="E43" s="146"/>
      <c r="F43" s="145"/>
      <c r="G43" s="145"/>
      <c r="H43" s="145"/>
      <c r="I43" s="145">
        <f>SUM(I41:I42)</f>
        <v>1485</v>
      </c>
      <c r="J43" s="145"/>
      <c r="K43" s="145"/>
      <c r="L43" s="145"/>
      <c r="M43" s="147">
        <f>SUM(M41:M41)</f>
        <v>0</v>
      </c>
      <c r="N43" s="227"/>
      <c r="O43" s="227"/>
      <c r="P43" s="227"/>
      <c r="Q43" s="227"/>
      <c r="R43" s="227"/>
      <c r="S43" s="228"/>
    </row>
    <row r="45" spans="1:19" x14ac:dyDescent="0.2">
      <c r="A45" s="2"/>
      <c r="B45" s="221" t="str">
        <f>'PLANILHA '!D22</f>
        <v>Pavimentação com blocos de concreto (35 MPa), esp. -&gt; 10 cm, sobre colchão areia esp.-&gt; 5cm, inclusive fornecimento e transporte dos blocos e areia</v>
      </c>
      <c r="C45" s="221"/>
      <c r="D45" s="221"/>
      <c r="E45" s="221"/>
      <c r="F45" s="221"/>
      <c r="G45" s="221"/>
      <c r="H45" s="221"/>
      <c r="I45" s="221"/>
      <c r="J45" s="221"/>
      <c r="K45" s="221"/>
      <c r="L45" s="221"/>
      <c r="M45" s="221"/>
      <c r="N45" s="221"/>
      <c r="O45" s="221"/>
      <c r="P45" s="222" t="s">
        <v>3</v>
      </c>
      <c r="Q45" s="222"/>
      <c r="R45" s="139">
        <f>I49-M49</f>
        <v>4356</v>
      </c>
      <c r="S45" s="140"/>
    </row>
    <row r="46" spans="1:19" x14ac:dyDescent="0.2">
      <c r="A46" s="223"/>
      <c r="B46" s="224"/>
      <c r="C46" s="224"/>
      <c r="D46" s="141" t="s">
        <v>22</v>
      </c>
      <c r="E46" s="141" t="s">
        <v>23</v>
      </c>
      <c r="F46" s="141" t="s">
        <v>24</v>
      </c>
      <c r="G46" s="141" t="s">
        <v>25</v>
      </c>
      <c r="H46" s="141" t="s">
        <v>11</v>
      </c>
      <c r="I46" s="225" t="s">
        <v>6</v>
      </c>
      <c r="J46" s="226" t="s">
        <v>26</v>
      </c>
      <c r="K46" s="226"/>
      <c r="L46" s="226"/>
      <c r="M46" s="225" t="s">
        <v>6</v>
      </c>
      <c r="N46" s="227" t="s">
        <v>27</v>
      </c>
      <c r="O46" s="227"/>
      <c r="P46" s="227"/>
      <c r="Q46" s="227"/>
      <c r="R46" s="227"/>
      <c r="S46" s="228"/>
    </row>
    <row r="47" spans="1:19" x14ac:dyDescent="0.2">
      <c r="A47" s="223"/>
      <c r="B47" s="224"/>
      <c r="C47" s="224"/>
      <c r="D47" s="143" t="s">
        <v>28</v>
      </c>
      <c r="E47" s="143" t="s">
        <v>29</v>
      </c>
      <c r="F47" s="143" t="s">
        <v>30</v>
      </c>
      <c r="G47" s="143" t="s">
        <v>31</v>
      </c>
      <c r="H47" s="143"/>
      <c r="I47" s="225"/>
      <c r="J47" s="143" t="s">
        <v>28</v>
      </c>
      <c r="K47" s="143" t="s">
        <v>32</v>
      </c>
      <c r="L47" s="143" t="s">
        <v>11</v>
      </c>
      <c r="M47" s="225"/>
      <c r="N47" s="227"/>
      <c r="O47" s="227"/>
      <c r="P47" s="227"/>
      <c r="Q47" s="227"/>
      <c r="R47" s="227"/>
      <c r="S47" s="228"/>
    </row>
    <row r="48" spans="1:19" x14ac:dyDescent="0.2">
      <c r="A48" s="218" t="s">
        <v>169</v>
      </c>
      <c r="B48" s="219"/>
      <c r="C48" s="220"/>
      <c r="D48" s="145">
        <v>660</v>
      </c>
      <c r="E48" s="146">
        <v>6.6</v>
      </c>
      <c r="F48" s="145"/>
      <c r="G48" s="145"/>
      <c r="H48" s="145"/>
      <c r="I48" s="145">
        <f>D48*E48</f>
        <v>4356</v>
      </c>
      <c r="J48" s="145"/>
      <c r="K48" s="145"/>
      <c r="L48" s="145"/>
      <c r="M48" s="147">
        <f>J48*K48*L48</f>
        <v>0</v>
      </c>
      <c r="N48" s="227"/>
      <c r="O48" s="227"/>
      <c r="P48" s="227"/>
      <c r="Q48" s="227"/>
      <c r="R48" s="227"/>
      <c r="S48" s="228"/>
    </row>
    <row r="49" spans="1:19" x14ac:dyDescent="0.2">
      <c r="A49" s="148"/>
      <c r="B49" s="149"/>
      <c r="C49" s="149"/>
      <c r="D49" s="145"/>
      <c r="E49" s="146"/>
      <c r="F49" s="145"/>
      <c r="G49" s="145"/>
      <c r="H49" s="145"/>
      <c r="I49" s="145">
        <f>SUM(I48:I48)</f>
        <v>4356</v>
      </c>
      <c r="J49" s="145"/>
      <c r="K49" s="145"/>
      <c r="L49" s="145"/>
      <c r="M49" s="147">
        <f>SUM(M48:M48)</f>
        <v>0</v>
      </c>
      <c r="N49" s="227"/>
      <c r="O49" s="227"/>
      <c r="P49" s="227"/>
      <c r="Q49" s="227"/>
      <c r="R49" s="227"/>
      <c r="S49" s="228"/>
    </row>
    <row r="50" spans="1:19" x14ac:dyDescent="0.2">
      <c r="A50" s="150"/>
      <c r="B50" s="151"/>
      <c r="C50" s="151"/>
      <c r="D50" s="152"/>
      <c r="E50" s="153"/>
      <c r="F50" s="152"/>
      <c r="G50" s="152"/>
      <c r="H50" s="152"/>
      <c r="I50" s="152"/>
      <c r="J50" s="152"/>
      <c r="K50" s="152"/>
      <c r="L50" s="152"/>
      <c r="M50" s="154"/>
      <c r="N50" s="155"/>
      <c r="O50" s="155"/>
      <c r="P50" s="155"/>
      <c r="Q50" s="155"/>
      <c r="R50" s="155"/>
      <c r="S50" s="155"/>
    </row>
    <row r="51" spans="1:19" x14ac:dyDescent="0.2">
      <c r="A51" s="150"/>
      <c r="B51" s="151"/>
      <c r="C51" s="151"/>
      <c r="D51" s="152"/>
      <c r="E51" s="153"/>
      <c r="F51" s="152"/>
      <c r="G51" s="152"/>
      <c r="H51" s="152"/>
      <c r="I51" s="152"/>
      <c r="J51" s="152"/>
      <c r="K51" s="152"/>
      <c r="L51" s="152"/>
      <c r="M51" s="154"/>
      <c r="N51" s="155"/>
      <c r="O51" s="155"/>
      <c r="P51" s="155"/>
      <c r="Q51" s="155"/>
      <c r="R51" s="155"/>
      <c r="S51" s="155"/>
    </row>
    <row r="52" spans="1:19" x14ac:dyDescent="0.2">
      <c r="A52" s="150"/>
      <c r="B52" s="151"/>
      <c r="C52" s="151"/>
      <c r="D52" s="152"/>
      <c r="E52" s="153"/>
      <c r="F52" s="152"/>
      <c r="G52" s="152"/>
      <c r="H52" s="152"/>
      <c r="I52" s="152"/>
      <c r="J52" s="152"/>
      <c r="K52" s="152"/>
      <c r="L52" s="152"/>
      <c r="M52" s="154"/>
      <c r="N52" s="155"/>
      <c r="O52" s="155"/>
      <c r="P52" s="155"/>
      <c r="Q52" s="155"/>
      <c r="R52" s="155"/>
      <c r="S52" s="155"/>
    </row>
    <row r="53" spans="1:19" x14ac:dyDescent="0.2">
      <c r="A53" s="2"/>
      <c r="B53" s="221" t="str">
        <f>'PLANILHA '!D23</f>
        <v>Remoção e reassentamento de blocos de concreto, inclusive perdas</v>
      </c>
      <c r="C53" s="221"/>
      <c r="D53" s="221"/>
      <c r="E53" s="221"/>
      <c r="F53" s="221"/>
      <c r="G53" s="221"/>
      <c r="H53" s="221"/>
      <c r="I53" s="221"/>
      <c r="J53" s="221"/>
      <c r="K53" s="221"/>
      <c r="L53" s="221"/>
      <c r="M53" s="221"/>
      <c r="N53" s="221"/>
      <c r="O53" s="221"/>
      <c r="P53" s="222" t="s">
        <v>3</v>
      </c>
      <c r="Q53" s="222"/>
      <c r="R53" s="139">
        <f>I57-M57</f>
        <v>36</v>
      </c>
      <c r="S53" s="140"/>
    </row>
    <row r="54" spans="1:19" x14ac:dyDescent="0.2">
      <c r="A54" s="223"/>
      <c r="B54" s="224"/>
      <c r="C54" s="224"/>
      <c r="D54" s="142" t="s">
        <v>22</v>
      </c>
      <c r="E54" s="142" t="s">
        <v>23</v>
      </c>
      <c r="F54" s="142" t="s">
        <v>24</v>
      </c>
      <c r="G54" s="142" t="s">
        <v>25</v>
      </c>
      <c r="H54" s="142" t="s">
        <v>11</v>
      </c>
      <c r="I54" s="225" t="s">
        <v>6</v>
      </c>
      <c r="J54" s="226" t="s">
        <v>26</v>
      </c>
      <c r="K54" s="226"/>
      <c r="L54" s="226"/>
      <c r="M54" s="225" t="s">
        <v>6</v>
      </c>
      <c r="N54" s="227" t="s">
        <v>27</v>
      </c>
      <c r="O54" s="227"/>
      <c r="P54" s="227"/>
      <c r="Q54" s="227"/>
      <c r="R54" s="227"/>
      <c r="S54" s="228"/>
    </row>
    <row r="55" spans="1:19" x14ac:dyDescent="0.2">
      <c r="A55" s="223"/>
      <c r="B55" s="224"/>
      <c r="C55" s="224"/>
      <c r="D55" s="143" t="s">
        <v>28</v>
      </c>
      <c r="E55" s="143" t="s">
        <v>29</v>
      </c>
      <c r="F55" s="143" t="s">
        <v>30</v>
      </c>
      <c r="G55" s="143" t="s">
        <v>31</v>
      </c>
      <c r="H55" s="143"/>
      <c r="I55" s="225"/>
      <c r="J55" s="143" t="s">
        <v>28</v>
      </c>
      <c r="K55" s="143" t="s">
        <v>32</v>
      </c>
      <c r="L55" s="143" t="s">
        <v>11</v>
      </c>
      <c r="M55" s="225"/>
      <c r="N55" s="227"/>
      <c r="O55" s="227"/>
      <c r="P55" s="227"/>
      <c r="Q55" s="227"/>
      <c r="R55" s="227"/>
      <c r="S55" s="228"/>
    </row>
    <row r="56" spans="1:19" x14ac:dyDescent="0.2">
      <c r="A56" s="218" t="s">
        <v>166</v>
      </c>
      <c r="B56" s="219"/>
      <c r="C56" s="220"/>
      <c r="D56" s="145">
        <v>1.5</v>
      </c>
      <c r="E56" s="146">
        <v>8</v>
      </c>
      <c r="F56" s="145"/>
      <c r="G56" s="145"/>
      <c r="H56" s="145">
        <v>3</v>
      </c>
      <c r="I56" s="145">
        <f>D56*E56*H56</f>
        <v>36</v>
      </c>
      <c r="J56" s="145"/>
      <c r="K56" s="145"/>
      <c r="L56" s="145"/>
      <c r="M56" s="147">
        <f>J56*K56*L56</f>
        <v>0</v>
      </c>
      <c r="N56" s="227"/>
      <c r="O56" s="227"/>
      <c r="P56" s="227"/>
      <c r="Q56" s="227"/>
      <c r="R56" s="227"/>
      <c r="S56" s="228"/>
    </row>
    <row r="57" spans="1:19" x14ac:dyDescent="0.2">
      <c r="A57" s="148"/>
      <c r="B57" s="149"/>
      <c r="C57" s="149"/>
      <c r="D57" s="145"/>
      <c r="E57" s="146"/>
      <c r="F57" s="145"/>
      <c r="G57" s="145"/>
      <c r="H57" s="145"/>
      <c r="I57" s="145">
        <f>SUM(I56:I56)</f>
        <v>36</v>
      </c>
      <c r="J57" s="145"/>
      <c r="K57" s="145"/>
      <c r="L57" s="145"/>
      <c r="M57" s="147">
        <f>SUM(M56:M56)</f>
        <v>0</v>
      </c>
      <c r="N57" s="227"/>
      <c r="O57" s="227"/>
      <c r="P57" s="227"/>
      <c r="Q57" s="227"/>
      <c r="R57" s="227"/>
      <c r="S57" s="228"/>
    </row>
    <row r="58" spans="1:19" x14ac:dyDescent="0.2">
      <c r="A58" s="150"/>
      <c r="B58" s="151"/>
      <c r="C58" s="151"/>
      <c r="D58" s="152"/>
      <c r="E58" s="153"/>
      <c r="F58" s="152"/>
      <c r="G58" s="152"/>
      <c r="H58" s="152"/>
      <c r="I58" s="152"/>
      <c r="J58" s="152"/>
      <c r="K58" s="152"/>
      <c r="L58" s="152"/>
      <c r="M58" s="154"/>
      <c r="N58" s="155"/>
      <c r="O58" s="155"/>
      <c r="P58" s="155"/>
      <c r="Q58" s="155"/>
      <c r="R58" s="155"/>
      <c r="S58" s="155"/>
    </row>
    <row r="59" spans="1:19" x14ac:dyDescent="0.2">
      <c r="A59" s="150"/>
      <c r="B59" s="151"/>
      <c r="C59" s="151"/>
      <c r="D59" s="152"/>
      <c r="E59" s="153"/>
      <c r="F59" s="152"/>
      <c r="G59" s="152"/>
      <c r="H59" s="152"/>
      <c r="I59" s="152"/>
      <c r="J59" s="152"/>
      <c r="K59" s="152"/>
      <c r="L59" s="152"/>
      <c r="M59" s="154"/>
      <c r="N59" s="155"/>
      <c r="O59" s="155"/>
      <c r="P59" s="155"/>
      <c r="Q59" s="155"/>
      <c r="R59" s="155"/>
      <c r="S59" s="155"/>
    </row>
    <row r="60" spans="1:19" x14ac:dyDescent="0.2">
      <c r="A60" s="258" t="str">
        <f>'PLANILHA '!D25</f>
        <v>ITENS NOVOS</v>
      </c>
      <c r="B60" s="259"/>
      <c r="C60" s="259"/>
      <c r="D60" s="259"/>
      <c r="E60" s="259"/>
      <c r="F60" s="259"/>
      <c r="G60" s="259"/>
      <c r="H60" s="259"/>
      <c r="I60" s="259"/>
      <c r="J60" s="259"/>
      <c r="K60" s="259"/>
      <c r="L60" s="259"/>
      <c r="M60" s="259"/>
      <c r="N60" s="259"/>
      <c r="O60" s="259"/>
      <c r="P60" s="259"/>
      <c r="Q60" s="259"/>
      <c r="R60" s="259"/>
      <c r="S60" s="260"/>
    </row>
    <row r="61" spans="1:19" x14ac:dyDescent="0.2">
      <c r="A61" s="2"/>
      <c r="B61" s="221" t="str">
        <f>'PLANILHA '!D26</f>
        <v>Trincheira de concreto com profundidade de 1,50m e largura de 1,50m, grelha em vergalhão de 25mm e perfil I ou H laminado.</v>
      </c>
      <c r="C61" s="221"/>
      <c r="D61" s="221"/>
      <c r="E61" s="221"/>
      <c r="F61" s="221"/>
      <c r="G61" s="221"/>
      <c r="H61" s="221"/>
      <c r="I61" s="221"/>
      <c r="J61" s="221"/>
      <c r="K61" s="221"/>
      <c r="L61" s="221"/>
      <c r="M61" s="221"/>
      <c r="N61" s="221"/>
      <c r="O61" s="221"/>
      <c r="P61" s="222" t="s">
        <v>0</v>
      </c>
      <c r="Q61" s="222"/>
      <c r="R61" s="139">
        <f>I65</f>
        <v>6.6</v>
      </c>
      <c r="S61" s="140"/>
    </row>
    <row r="62" spans="1:19" x14ac:dyDescent="0.2">
      <c r="A62" s="223"/>
      <c r="B62" s="224"/>
      <c r="C62" s="224"/>
      <c r="D62" s="141" t="s">
        <v>22</v>
      </c>
      <c r="E62" s="141" t="s">
        <v>23</v>
      </c>
      <c r="F62" s="141" t="s">
        <v>24</v>
      </c>
      <c r="G62" s="141" t="s">
        <v>25</v>
      </c>
      <c r="H62" s="141" t="s">
        <v>11</v>
      </c>
      <c r="I62" s="225" t="s">
        <v>6</v>
      </c>
      <c r="J62" s="226" t="s">
        <v>26</v>
      </c>
      <c r="K62" s="226"/>
      <c r="L62" s="226"/>
      <c r="M62" s="225" t="s">
        <v>6</v>
      </c>
      <c r="N62" s="227" t="s">
        <v>27</v>
      </c>
      <c r="O62" s="227"/>
      <c r="P62" s="227"/>
      <c r="Q62" s="227"/>
      <c r="R62" s="227"/>
      <c r="S62" s="228"/>
    </row>
    <row r="63" spans="1:19" x14ac:dyDescent="0.2">
      <c r="A63" s="223"/>
      <c r="B63" s="224"/>
      <c r="C63" s="224"/>
      <c r="D63" s="143" t="s">
        <v>28</v>
      </c>
      <c r="E63" s="143" t="s">
        <v>29</v>
      </c>
      <c r="F63" s="143" t="s">
        <v>30</v>
      </c>
      <c r="G63" s="143" t="s">
        <v>31</v>
      </c>
      <c r="H63" s="143"/>
      <c r="I63" s="225"/>
      <c r="J63" s="143" t="s">
        <v>28</v>
      </c>
      <c r="K63" s="143" t="s">
        <v>32</v>
      </c>
      <c r="L63" s="143" t="s">
        <v>11</v>
      </c>
      <c r="M63" s="225"/>
      <c r="N63" s="227"/>
      <c r="O63" s="227"/>
      <c r="P63" s="227"/>
      <c r="Q63" s="227"/>
      <c r="R63" s="227"/>
      <c r="S63" s="228"/>
    </row>
    <row r="64" spans="1:19" x14ac:dyDescent="0.2">
      <c r="A64" s="218" t="s">
        <v>169</v>
      </c>
      <c r="B64" s="219"/>
      <c r="C64" s="220"/>
      <c r="D64" s="145">
        <v>6.6</v>
      </c>
      <c r="E64" s="146"/>
      <c r="F64" s="162"/>
      <c r="G64" s="145"/>
      <c r="H64" s="145">
        <v>1</v>
      </c>
      <c r="I64" s="145">
        <f>H64*D64</f>
        <v>6.6</v>
      </c>
      <c r="J64" s="145"/>
      <c r="K64" s="145"/>
      <c r="L64" s="145"/>
      <c r="M64" s="177">
        <f>J64*K64*L64</f>
        <v>0</v>
      </c>
      <c r="N64" s="227"/>
      <c r="O64" s="227"/>
      <c r="P64" s="227"/>
      <c r="Q64" s="227"/>
      <c r="R64" s="227"/>
      <c r="S64" s="228"/>
    </row>
    <row r="65" spans="1:19" x14ac:dyDescent="0.2">
      <c r="A65" s="170"/>
      <c r="B65" s="171"/>
      <c r="C65" s="171"/>
      <c r="D65" s="172"/>
      <c r="E65" s="173"/>
      <c r="F65" s="172"/>
      <c r="G65" s="172"/>
      <c r="H65" s="174"/>
      <c r="I65" s="145">
        <f>SUM(I64:I64)</f>
        <v>6.6</v>
      </c>
      <c r="J65" s="145"/>
      <c r="K65" s="145"/>
      <c r="L65" s="145"/>
      <c r="M65" s="177">
        <f>SUM(M64:M64)</f>
        <v>0</v>
      </c>
      <c r="N65" s="227"/>
      <c r="O65" s="227"/>
      <c r="P65" s="227"/>
      <c r="Q65" s="227"/>
      <c r="R65" s="227"/>
      <c r="S65" s="228"/>
    </row>
  </sheetData>
  <mergeCells count="80">
    <mergeCell ref="A64:C64"/>
    <mergeCell ref="B35:C35"/>
    <mergeCell ref="B61:O61"/>
    <mergeCell ref="P61:Q61"/>
    <mergeCell ref="A62:C63"/>
    <mergeCell ref="I62:I63"/>
    <mergeCell ref="J62:L62"/>
    <mergeCell ref="M62:M63"/>
    <mergeCell ref="N62:S65"/>
    <mergeCell ref="B38:O38"/>
    <mergeCell ref="P38:Q38"/>
    <mergeCell ref="A39:C40"/>
    <mergeCell ref="I39:I40"/>
    <mergeCell ref="A37:S37"/>
    <mergeCell ref="A41:C41"/>
    <mergeCell ref="A42:C42"/>
    <mergeCell ref="A8:S8"/>
    <mergeCell ref="B9:O9"/>
    <mergeCell ref="P9:Q9"/>
    <mergeCell ref="R9:S9"/>
    <mergeCell ref="A60:S60"/>
    <mergeCell ref="J39:L39"/>
    <mergeCell ref="M39:M40"/>
    <mergeCell ref="N39:S43"/>
    <mergeCell ref="B45:O45"/>
    <mergeCell ref="P45:Q45"/>
    <mergeCell ref="A46:C47"/>
    <mergeCell ref="I46:I47"/>
    <mergeCell ref="J46:L46"/>
    <mergeCell ref="M46:M47"/>
    <mergeCell ref="N46:S49"/>
    <mergeCell ref="A23:S23"/>
    <mergeCell ref="A1:S2"/>
    <mergeCell ref="A3:S3"/>
    <mergeCell ref="A4:S4"/>
    <mergeCell ref="A5:S5"/>
    <mergeCell ref="A6:S6"/>
    <mergeCell ref="A18:C19"/>
    <mergeCell ref="I18:I19"/>
    <mergeCell ref="J18:L18"/>
    <mergeCell ref="M18:M19"/>
    <mergeCell ref="N18:S21"/>
    <mergeCell ref="B20:C20"/>
    <mergeCell ref="B17:O17"/>
    <mergeCell ref="P17:Q17"/>
    <mergeCell ref="N12:S15"/>
    <mergeCell ref="A10:S10"/>
    <mergeCell ref="B11:O11"/>
    <mergeCell ref="P11:Q11"/>
    <mergeCell ref="A12:C13"/>
    <mergeCell ref="I12:I13"/>
    <mergeCell ref="J12:L12"/>
    <mergeCell ref="M12:M13"/>
    <mergeCell ref="B14:C14"/>
    <mergeCell ref="B24:O24"/>
    <mergeCell ref="P24:Q24"/>
    <mergeCell ref="A25:C26"/>
    <mergeCell ref="I25:I26"/>
    <mergeCell ref="J25:L25"/>
    <mergeCell ref="M25:M26"/>
    <mergeCell ref="N25:S28"/>
    <mergeCell ref="A27:C27"/>
    <mergeCell ref="B30:O30"/>
    <mergeCell ref="P30:Q30"/>
    <mergeCell ref="A31:C32"/>
    <mergeCell ref="I31:I32"/>
    <mergeCell ref="J31:L31"/>
    <mergeCell ref="M31:M32"/>
    <mergeCell ref="N31:S35"/>
    <mergeCell ref="A33:C33"/>
    <mergeCell ref="A48:C48"/>
    <mergeCell ref="A34:C34"/>
    <mergeCell ref="B53:O53"/>
    <mergeCell ref="P53:Q53"/>
    <mergeCell ref="A54:C55"/>
    <mergeCell ref="I54:I55"/>
    <mergeCell ref="J54:L54"/>
    <mergeCell ref="M54:M55"/>
    <mergeCell ref="N54:S57"/>
    <mergeCell ref="A56:C56"/>
  </mergeCells>
  <pageMargins left="0.51181102362204722" right="0.51181102362204722" top="0.78740157480314965" bottom="0.78740157480314965" header="0.31496062992125984" footer="0.31496062992125984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view="pageBreakPreview" zoomScale="60" zoomScaleNormal="55" workbookViewId="0">
      <selection activeCell="D50" sqref="D50"/>
    </sheetView>
  </sheetViews>
  <sheetFormatPr defaultRowHeight="15" x14ac:dyDescent="0.2"/>
  <cols>
    <col min="1" max="1" width="23.140625" style="3" customWidth="1"/>
    <col min="2" max="2" width="58.85546875" style="3" customWidth="1"/>
    <col min="3" max="3" width="23" style="3" bestFit="1" customWidth="1"/>
    <col min="4" max="4" width="23.42578125" style="4" bestFit="1" customWidth="1"/>
    <col min="5" max="5" width="24.140625" style="4" bestFit="1" customWidth="1"/>
    <col min="6" max="8" width="7.5703125" style="4" bestFit="1" customWidth="1"/>
    <col min="9" max="9" width="19.42578125" style="4" bestFit="1" customWidth="1"/>
    <col min="10" max="10" width="19.28515625" style="4" bestFit="1" customWidth="1"/>
    <col min="11" max="11" width="19" style="4" customWidth="1"/>
    <col min="12" max="12" width="19.42578125" style="4" bestFit="1" customWidth="1"/>
    <col min="13" max="13" width="19.28515625" style="4" bestFit="1" customWidth="1"/>
    <col min="14" max="14" width="23.28515625" style="3" customWidth="1"/>
    <col min="15" max="15" width="13" style="3" bestFit="1" customWidth="1"/>
    <col min="16" max="16384" width="9.140625" style="3"/>
  </cols>
  <sheetData>
    <row r="1" spans="1:15" s="124" customFormat="1" ht="27.95" customHeight="1" x14ac:dyDescent="0.25">
      <c r="A1" s="135"/>
      <c r="B1" s="262" t="s">
        <v>17</v>
      </c>
      <c r="C1" s="263"/>
      <c r="D1" s="263"/>
      <c r="E1" s="123"/>
      <c r="F1" s="125"/>
      <c r="G1" s="126"/>
      <c r="H1" s="127"/>
      <c r="I1" s="125"/>
      <c r="J1" s="126"/>
      <c r="K1" s="127"/>
      <c r="L1" s="125"/>
      <c r="M1" s="126"/>
    </row>
    <row r="2" spans="1:15" s="124" customFormat="1" ht="27.95" customHeight="1" x14ac:dyDescent="0.25">
      <c r="A2" s="135"/>
      <c r="B2" s="262" t="s">
        <v>38</v>
      </c>
      <c r="C2" s="263"/>
      <c r="D2" s="263"/>
      <c r="E2" s="123"/>
      <c r="F2" s="128"/>
      <c r="G2" s="129"/>
      <c r="H2" s="130"/>
      <c r="I2" s="128"/>
      <c r="J2" s="129"/>
      <c r="K2" s="130"/>
      <c r="L2" s="128"/>
      <c r="M2" s="129"/>
    </row>
    <row r="3" spans="1:15" s="124" customFormat="1" ht="27.95" customHeight="1" x14ac:dyDescent="0.25">
      <c r="A3" s="135"/>
      <c r="B3" s="121" t="s">
        <v>190</v>
      </c>
      <c r="C3" s="122"/>
      <c r="D3" s="123"/>
      <c r="E3" s="123"/>
      <c r="F3" s="128"/>
      <c r="G3" s="130"/>
      <c r="H3" s="130"/>
      <c r="I3" s="128"/>
      <c r="J3" s="130"/>
      <c r="K3" s="130"/>
      <c r="L3" s="128"/>
      <c r="M3" s="130"/>
    </row>
    <row r="4" spans="1:15" s="124" customFormat="1" ht="27.95" customHeight="1" x14ac:dyDescent="0.25">
      <c r="A4" s="135"/>
      <c r="B4" s="121" t="s">
        <v>60</v>
      </c>
      <c r="C4" s="122"/>
      <c r="D4" s="123"/>
      <c r="E4" s="123"/>
      <c r="F4" s="128"/>
      <c r="G4" s="130"/>
      <c r="H4" s="130"/>
      <c r="I4" s="128"/>
      <c r="J4" s="130"/>
      <c r="K4" s="130"/>
      <c r="L4" s="128"/>
      <c r="M4" s="130"/>
    </row>
    <row r="5" spans="1:15" s="124" customFormat="1" ht="27.95" customHeight="1" x14ac:dyDescent="0.25">
      <c r="A5" s="135"/>
      <c r="B5" s="264" t="s">
        <v>61</v>
      </c>
      <c r="C5" s="265"/>
      <c r="D5" s="265"/>
      <c r="E5" s="131" t="s">
        <v>191</v>
      </c>
      <c r="F5" s="131"/>
      <c r="G5" s="131"/>
      <c r="H5" s="131"/>
      <c r="I5" s="131"/>
      <c r="J5" s="132" t="s">
        <v>40</v>
      </c>
      <c r="K5" s="133">
        <v>0.29630000000000001</v>
      </c>
      <c r="L5" s="131"/>
      <c r="M5" s="131"/>
    </row>
    <row r="6" spans="1:15" s="19" customFormat="1" ht="39" customHeight="1" x14ac:dyDescent="0.25">
      <c r="A6" s="270" t="s">
        <v>1</v>
      </c>
      <c r="B6" s="272" t="s">
        <v>2</v>
      </c>
      <c r="C6" s="273"/>
      <c r="D6" s="276" t="s">
        <v>62</v>
      </c>
      <c r="E6" s="266" t="s">
        <v>63</v>
      </c>
      <c r="F6" s="277" t="s">
        <v>64</v>
      </c>
      <c r="G6" s="278"/>
      <c r="H6" s="278"/>
      <c r="I6" s="278"/>
      <c r="J6" s="278"/>
      <c r="K6" s="278"/>
      <c r="L6" s="278"/>
      <c r="M6" s="278"/>
      <c r="N6" s="22"/>
    </row>
    <row r="7" spans="1:15" s="19" customFormat="1" ht="39" customHeight="1" x14ac:dyDescent="0.25">
      <c r="A7" s="271"/>
      <c r="B7" s="274"/>
      <c r="C7" s="275"/>
      <c r="D7" s="267"/>
      <c r="E7" s="267"/>
      <c r="F7" s="21">
        <v>1</v>
      </c>
      <c r="G7" s="21">
        <v>2</v>
      </c>
      <c r="H7" s="21">
        <v>3</v>
      </c>
      <c r="I7" s="21">
        <v>4</v>
      </c>
      <c r="J7" s="21">
        <v>5</v>
      </c>
      <c r="K7" s="21">
        <v>6</v>
      </c>
      <c r="L7" s="21">
        <v>7</v>
      </c>
      <c r="M7" s="21">
        <v>8</v>
      </c>
      <c r="N7" s="20"/>
    </row>
    <row r="8" spans="1:15" s="11" customFormat="1" ht="39.75" customHeight="1" x14ac:dyDescent="0.3">
      <c r="A8" s="23" t="s">
        <v>185</v>
      </c>
      <c r="B8" s="16" t="s">
        <v>9</v>
      </c>
      <c r="C8" s="17" t="s">
        <v>65</v>
      </c>
      <c r="D8" s="10">
        <f>'PLANILHA '!H10</f>
        <v>3480.1359261719995</v>
      </c>
      <c r="E8" s="8">
        <f>D8/D13</f>
        <v>6.5441370548909835E-3</v>
      </c>
      <c r="F8" s="268" t="s">
        <v>66</v>
      </c>
      <c r="G8" s="268" t="s">
        <v>66</v>
      </c>
      <c r="H8" s="268" t="s">
        <v>66</v>
      </c>
      <c r="I8" s="10">
        <f>D8</f>
        <v>3480.1359261719995</v>
      </c>
      <c r="J8" s="10"/>
      <c r="K8" s="10"/>
      <c r="L8" s="10"/>
      <c r="M8" s="10"/>
      <c r="N8" s="18"/>
    </row>
    <row r="9" spans="1:15" s="11" customFormat="1" ht="39" customHeight="1" x14ac:dyDescent="0.3">
      <c r="A9" s="23" t="s">
        <v>186</v>
      </c>
      <c r="B9" s="16" t="s">
        <v>8</v>
      </c>
      <c r="C9" s="17" t="s">
        <v>65</v>
      </c>
      <c r="D9" s="10">
        <f>'PLANILHA '!H14</f>
        <v>0</v>
      </c>
      <c r="E9" s="8">
        <f>D9/D13</f>
        <v>0</v>
      </c>
      <c r="F9" s="268"/>
      <c r="G9" s="268"/>
      <c r="H9" s="268"/>
      <c r="I9" s="10">
        <f>D9</f>
        <v>0</v>
      </c>
      <c r="J9" s="10"/>
      <c r="L9" s="10"/>
      <c r="M9" s="10"/>
      <c r="N9" s="18"/>
    </row>
    <row r="10" spans="1:15" s="11" customFormat="1" ht="39" customHeight="1" x14ac:dyDescent="0.3">
      <c r="A10" s="23" t="s">
        <v>187</v>
      </c>
      <c r="B10" s="16" t="s">
        <v>7</v>
      </c>
      <c r="C10" s="17" t="s">
        <v>65</v>
      </c>
      <c r="D10" s="10">
        <f>'PLANILHA '!H18</f>
        <v>20028</v>
      </c>
      <c r="E10" s="8">
        <f>D10/D13</f>
        <v>3.7661166033685238E-2</v>
      </c>
      <c r="F10" s="268"/>
      <c r="G10" s="268"/>
      <c r="H10" s="268"/>
      <c r="I10" s="10">
        <f>D10/2</f>
        <v>10014</v>
      </c>
      <c r="J10" s="10">
        <f>D10/2</f>
        <v>10014</v>
      </c>
      <c r="K10" s="10"/>
      <c r="L10" s="10"/>
      <c r="M10" s="10"/>
      <c r="N10" s="13"/>
      <c r="O10" s="12"/>
    </row>
    <row r="11" spans="1:15" s="11" customFormat="1" ht="39" customHeight="1" x14ac:dyDescent="0.3">
      <c r="A11" s="23" t="s">
        <v>188</v>
      </c>
      <c r="B11" s="16" t="s">
        <v>5</v>
      </c>
      <c r="C11" s="15" t="s">
        <v>65</v>
      </c>
      <c r="D11" s="14">
        <f>'PLANILHA '!H24</f>
        <v>489001.5</v>
      </c>
      <c r="E11" s="8">
        <f>D11/D13</f>
        <v>0.91953099072404287</v>
      </c>
      <c r="F11" s="268"/>
      <c r="G11" s="268"/>
      <c r="H11" s="268"/>
      <c r="I11" s="10">
        <f>D11/5</f>
        <v>97800.3</v>
      </c>
      <c r="J11" s="10">
        <f>D11/5</f>
        <v>97800.3</v>
      </c>
      <c r="K11" s="10">
        <f>D11/5</f>
        <v>97800.3</v>
      </c>
      <c r="L11" s="10">
        <f>D11/5</f>
        <v>97800.3</v>
      </c>
      <c r="M11" s="10">
        <f>D11/5</f>
        <v>97800.3</v>
      </c>
      <c r="N11" s="13"/>
      <c r="O11" s="12"/>
    </row>
    <row r="12" spans="1:15" s="11" customFormat="1" ht="39" customHeight="1" x14ac:dyDescent="0.3">
      <c r="A12" s="23" t="s">
        <v>189</v>
      </c>
      <c r="B12" s="16" t="s">
        <v>57</v>
      </c>
      <c r="C12" s="17" t="s">
        <v>65</v>
      </c>
      <c r="D12" s="14">
        <f>'PLANILHA '!H27</f>
        <v>19284.83857539756</v>
      </c>
      <c r="E12" s="8">
        <f>D12/D13</f>
        <v>3.6263706187380937E-2</v>
      </c>
      <c r="F12" s="268"/>
      <c r="G12" s="268"/>
      <c r="H12" s="268"/>
      <c r="I12" s="10"/>
      <c r="J12" s="10">
        <f>D12/4</f>
        <v>4821.20964384939</v>
      </c>
      <c r="K12" s="10">
        <f>D12/4</f>
        <v>4821.20964384939</v>
      </c>
      <c r="L12" s="10">
        <f>D12/4</f>
        <v>4821.20964384939</v>
      </c>
      <c r="M12" s="10">
        <f>D12/4</f>
        <v>4821.20964384939</v>
      </c>
      <c r="N12" s="13"/>
      <c r="O12" s="12"/>
    </row>
    <row r="13" spans="1:15" ht="39" customHeight="1" x14ac:dyDescent="0.3">
      <c r="A13" s="9"/>
      <c r="B13" s="9" t="s">
        <v>67</v>
      </c>
      <c r="C13" s="9"/>
      <c r="D13" s="7">
        <f>SUM(D8:D12)</f>
        <v>531794.47450156952</v>
      </c>
      <c r="E13" s="8">
        <f>D13/D14</f>
        <v>1</v>
      </c>
      <c r="F13" s="268"/>
      <c r="G13" s="268"/>
      <c r="H13" s="268"/>
      <c r="I13" s="7">
        <f>SUM(I8:I12)</f>
        <v>111294.43592617201</v>
      </c>
      <c r="J13" s="7">
        <f>SUM(J8:J12)</f>
        <v>112635.50964384939</v>
      </c>
      <c r="K13" s="7">
        <f>SUM(K8:K12)</f>
        <v>102621.50964384939</v>
      </c>
      <c r="L13" s="7">
        <f>SUM(L8:L12)</f>
        <v>102621.50964384939</v>
      </c>
      <c r="M13" s="7">
        <f>SUM(M8:M12)</f>
        <v>102621.50964384939</v>
      </c>
      <c r="N13" s="6"/>
    </row>
    <row r="14" spans="1:15" ht="39" customHeight="1" x14ac:dyDescent="0.3">
      <c r="A14" s="9"/>
      <c r="B14" s="9" t="s">
        <v>68</v>
      </c>
      <c r="C14" s="9"/>
      <c r="D14" s="7">
        <f>D13</f>
        <v>531794.47450156952</v>
      </c>
      <c r="E14" s="8">
        <v>1</v>
      </c>
      <c r="F14" s="269"/>
      <c r="G14" s="269"/>
      <c r="H14" s="269"/>
      <c r="I14" s="7">
        <f>I13</f>
        <v>111294.43592617201</v>
      </c>
      <c r="J14" s="7">
        <f>J13+I14</f>
        <v>223929.9455700214</v>
      </c>
      <c r="K14" s="7">
        <f>K13+J14</f>
        <v>326551.45521387079</v>
      </c>
      <c r="L14" s="7">
        <f>L13+K14</f>
        <v>429172.96485772019</v>
      </c>
      <c r="M14" s="7">
        <f>L14+M13</f>
        <v>531794.47450156952</v>
      </c>
      <c r="N14" s="6"/>
    </row>
    <row r="18" spans="4:13" x14ac:dyDescent="0.2">
      <c r="D18" s="134">
        <f>D13/5</f>
        <v>106358.8949003139</v>
      </c>
      <c r="E18" s="134"/>
    </row>
    <row r="19" spans="4:13" x14ac:dyDescent="0.2">
      <c r="G19" s="5"/>
      <c r="J19" s="5"/>
      <c r="M19" s="5"/>
    </row>
    <row r="20" spans="4:13" x14ac:dyDescent="0.2">
      <c r="F20" s="5"/>
      <c r="I20" s="5"/>
      <c r="L20" s="5"/>
    </row>
    <row r="28" spans="4:13" x14ac:dyDescent="0.2">
      <c r="D28" s="134"/>
      <c r="E28" s="134"/>
    </row>
    <row r="36" spans="4:13" x14ac:dyDescent="0.2">
      <c r="D36" s="134"/>
      <c r="E36" s="134"/>
      <c r="F36" s="3"/>
      <c r="G36" s="3"/>
      <c r="H36" s="3"/>
      <c r="I36" s="3"/>
      <c r="J36" s="3"/>
      <c r="K36" s="3"/>
      <c r="L36" s="3"/>
      <c r="M36" s="3"/>
    </row>
  </sheetData>
  <mergeCells count="11">
    <mergeCell ref="H8:H14"/>
    <mergeCell ref="A6:A7"/>
    <mergeCell ref="B6:C7"/>
    <mergeCell ref="D6:D7"/>
    <mergeCell ref="F6:M6"/>
    <mergeCell ref="B1:D1"/>
    <mergeCell ref="B2:D2"/>
    <mergeCell ref="B5:D5"/>
    <mergeCell ref="E6:E7"/>
    <mergeCell ref="G8:G14"/>
    <mergeCell ref="F8:F14"/>
  </mergeCells>
  <printOptions horizontalCentered="1" gridLines="1"/>
  <pageMargins left="0.78740157480314965" right="0.78740157480314965" top="1.1811023622047245" bottom="0.78740157480314965" header="0.23622047244094491" footer="0.19685039370078741"/>
  <pageSetup paperSize="9" scale="4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5"/>
  <sheetViews>
    <sheetView tabSelected="1" view="pageBreakPreview" zoomScaleSheetLayoutView="100" workbookViewId="0">
      <selection activeCell="A32" sqref="A32"/>
    </sheetView>
  </sheetViews>
  <sheetFormatPr defaultColWidth="17.42578125" defaultRowHeight="28.5" customHeight="1" x14ac:dyDescent="0.2"/>
  <cols>
    <col min="1" max="1" width="24.140625" style="84" bestFit="1" customWidth="1"/>
    <col min="2" max="2" width="10.140625" style="30" customWidth="1"/>
    <col min="3" max="3" width="10.28515625" style="30" customWidth="1"/>
    <col min="4" max="4" width="10" style="30" customWidth="1"/>
    <col min="5" max="5" width="7.28515625" style="30" bestFit="1" customWidth="1"/>
    <col min="6" max="6" width="9.28515625" style="30" bestFit="1" customWidth="1"/>
    <col min="7" max="7" width="7.85546875" style="30" bestFit="1" customWidth="1"/>
    <col min="8" max="8" width="10.5703125" style="85" bestFit="1" customWidth="1"/>
    <col min="9" max="9" width="7.42578125" style="24" bestFit="1" customWidth="1"/>
    <col min="10" max="10" width="10.85546875" style="30" bestFit="1" customWidth="1"/>
    <col min="11" max="256" width="17.42578125" style="24"/>
    <col min="257" max="257" width="24.140625" style="24" bestFit="1" customWidth="1"/>
    <col min="258" max="258" width="10.140625" style="24" customWidth="1"/>
    <col min="259" max="259" width="10.28515625" style="24" customWidth="1"/>
    <col min="260" max="260" width="10" style="24" customWidth="1"/>
    <col min="261" max="261" width="7.28515625" style="24" bestFit="1" customWidth="1"/>
    <col min="262" max="262" width="9.28515625" style="24" bestFit="1" customWidth="1"/>
    <col min="263" max="263" width="7.85546875" style="24" bestFit="1" customWidth="1"/>
    <col min="264" max="264" width="10.5703125" style="24" bestFit="1" customWidth="1"/>
    <col min="265" max="265" width="7.42578125" style="24" bestFit="1" customWidth="1"/>
    <col min="266" max="266" width="10.85546875" style="24" bestFit="1" customWidth="1"/>
    <col min="267" max="512" width="17.42578125" style="24"/>
    <col min="513" max="513" width="24.140625" style="24" bestFit="1" customWidth="1"/>
    <col min="514" max="514" width="10.140625" style="24" customWidth="1"/>
    <col min="515" max="515" width="10.28515625" style="24" customWidth="1"/>
    <col min="516" max="516" width="10" style="24" customWidth="1"/>
    <col min="517" max="517" width="7.28515625" style="24" bestFit="1" customWidth="1"/>
    <col min="518" max="518" width="9.28515625" style="24" bestFit="1" customWidth="1"/>
    <col min="519" max="519" width="7.85546875" style="24" bestFit="1" customWidth="1"/>
    <col min="520" max="520" width="10.5703125" style="24" bestFit="1" customWidth="1"/>
    <col min="521" max="521" width="7.42578125" style="24" bestFit="1" customWidth="1"/>
    <col min="522" max="522" width="10.85546875" style="24" bestFit="1" customWidth="1"/>
    <col min="523" max="768" width="17.42578125" style="24"/>
    <col min="769" max="769" width="24.140625" style="24" bestFit="1" customWidth="1"/>
    <col min="770" max="770" width="10.140625" style="24" customWidth="1"/>
    <col min="771" max="771" width="10.28515625" style="24" customWidth="1"/>
    <col min="772" max="772" width="10" style="24" customWidth="1"/>
    <col min="773" max="773" width="7.28515625" style="24" bestFit="1" customWidth="1"/>
    <col min="774" max="774" width="9.28515625" style="24" bestFit="1" customWidth="1"/>
    <col min="775" max="775" width="7.85546875" style="24" bestFit="1" customWidth="1"/>
    <col min="776" max="776" width="10.5703125" style="24" bestFit="1" customWidth="1"/>
    <col min="777" max="777" width="7.42578125" style="24" bestFit="1" customWidth="1"/>
    <col min="778" max="778" width="10.85546875" style="24" bestFit="1" customWidth="1"/>
    <col min="779" max="1024" width="17.42578125" style="24"/>
    <col min="1025" max="1025" width="24.140625" style="24" bestFit="1" customWidth="1"/>
    <col min="1026" max="1026" width="10.140625" style="24" customWidth="1"/>
    <col min="1027" max="1027" width="10.28515625" style="24" customWidth="1"/>
    <col min="1028" max="1028" width="10" style="24" customWidth="1"/>
    <col min="1029" max="1029" width="7.28515625" style="24" bestFit="1" customWidth="1"/>
    <col min="1030" max="1030" width="9.28515625" style="24" bestFit="1" customWidth="1"/>
    <col min="1031" max="1031" width="7.85546875" style="24" bestFit="1" customWidth="1"/>
    <col min="1032" max="1032" width="10.5703125" style="24" bestFit="1" customWidth="1"/>
    <col min="1033" max="1033" width="7.42578125" style="24" bestFit="1" customWidth="1"/>
    <col min="1034" max="1034" width="10.85546875" style="24" bestFit="1" customWidth="1"/>
    <col min="1035" max="1280" width="17.42578125" style="24"/>
    <col min="1281" max="1281" width="24.140625" style="24" bestFit="1" customWidth="1"/>
    <col min="1282" max="1282" width="10.140625" style="24" customWidth="1"/>
    <col min="1283" max="1283" width="10.28515625" style="24" customWidth="1"/>
    <col min="1284" max="1284" width="10" style="24" customWidth="1"/>
    <col min="1285" max="1285" width="7.28515625" style="24" bestFit="1" customWidth="1"/>
    <col min="1286" max="1286" width="9.28515625" style="24" bestFit="1" customWidth="1"/>
    <col min="1287" max="1287" width="7.85546875" style="24" bestFit="1" customWidth="1"/>
    <col min="1288" max="1288" width="10.5703125" style="24" bestFit="1" customWidth="1"/>
    <col min="1289" max="1289" width="7.42578125" style="24" bestFit="1" customWidth="1"/>
    <col min="1290" max="1290" width="10.85546875" style="24" bestFit="1" customWidth="1"/>
    <col min="1291" max="1536" width="17.42578125" style="24"/>
    <col min="1537" max="1537" width="24.140625" style="24" bestFit="1" customWidth="1"/>
    <col min="1538" max="1538" width="10.140625" style="24" customWidth="1"/>
    <col min="1539" max="1539" width="10.28515625" style="24" customWidth="1"/>
    <col min="1540" max="1540" width="10" style="24" customWidth="1"/>
    <col min="1541" max="1541" width="7.28515625" style="24" bestFit="1" customWidth="1"/>
    <col min="1542" max="1542" width="9.28515625" style="24" bestFit="1" customWidth="1"/>
    <col min="1543" max="1543" width="7.85546875" style="24" bestFit="1" customWidth="1"/>
    <col min="1544" max="1544" width="10.5703125" style="24" bestFit="1" customWidth="1"/>
    <col min="1545" max="1545" width="7.42578125" style="24" bestFit="1" customWidth="1"/>
    <col min="1546" max="1546" width="10.85546875" style="24" bestFit="1" customWidth="1"/>
    <col min="1547" max="1792" width="17.42578125" style="24"/>
    <col min="1793" max="1793" width="24.140625" style="24" bestFit="1" customWidth="1"/>
    <col min="1794" max="1794" width="10.140625" style="24" customWidth="1"/>
    <col min="1795" max="1795" width="10.28515625" style="24" customWidth="1"/>
    <col min="1796" max="1796" width="10" style="24" customWidth="1"/>
    <col min="1797" max="1797" width="7.28515625" style="24" bestFit="1" customWidth="1"/>
    <col min="1798" max="1798" width="9.28515625" style="24" bestFit="1" customWidth="1"/>
    <col min="1799" max="1799" width="7.85546875" style="24" bestFit="1" customWidth="1"/>
    <col min="1800" max="1800" width="10.5703125" style="24" bestFit="1" customWidth="1"/>
    <col min="1801" max="1801" width="7.42578125" style="24" bestFit="1" customWidth="1"/>
    <col min="1802" max="1802" width="10.85546875" style="24" bestFit="1" customWidth="1"/>
    <col min="1803" max="2048" width="17.42578125" style="24"/>
    <col min="2049" max="2049" width="24.140625" style="24" bestFit="1" customWidth="1"/>
    <col min="2050" max="2050" width="10.140625" style="24" customWidth="1"/>
    <col min="2051" max="2051" width="10.28515625" style="24" customWidth="1"/>
    <col min="2052" max="2052" width="10" style="24" customWidth="1"/>
    <col min="2053" max="2053" width="7.28515625" style="24" bestFit="1" customWidth="1"/>
    <col min="2054" max="2054" width="9.28515625" style="24" bestFit="1" customWidth="1"/>
    <col min="2055" max="2055" width="7.85546875" style="24" bestFit="1" customWidth="1"/>
    <col min="2056" max="2056" width="10.5703125" style="24" bestFit="1" customWidth="1"/>
    <col min="2057" max="2057" width="7.42578125" style="24" bestFit="1" customWidth="1"/>
    <col min="2058" max="2058" width="10.85546875" style="24" bestFit="1" customWidth="1"/>
    <col min="2059" max="2304" width="17.42578125" style="24"/>
    <col min="2305" max="2305" width="24.140625" style="24" bestFit="1" customWidth="1"/>
    <col min="2306" max="2306" width="10.140625" style="24" customWidth="1"/>
    <col min="2307" max="2307" width="10.28515625" style="24" customWidth="1"/>
    <col min="2308" max="2308" width="10" style="24" customWidth="1"/>
    <col min="2309" max="2309" width="7.28515625" style="24" bestFit="1" customWidth="1"/>
    <col min="2310" max="2310" width="9.28515625" style="24" bestFit="1" customWidth="1"/>
    <col min="2311" max="2311" width="7.85546875" style="24" bestFit="1" customWidth="1"/>
    <col min="2312" max="2312" width="10.5703125" style="24" bestFit="1" customWidth="1"/>
    <col min="2313" max="2313" width="7.42578125" style="24" bestFit="1" customWidth="1"/>
    <col min="2314" max="2314" width="10.85546875" style="24" bestFit="1" customWidth="1"/>
    <col min="2315" max="2560" width="17.42578125" style="24"/>
    <col min="2561" max="2561" width="24.140625" style="24" bestFit="1" customWidth="1"/>
    <col min="2562" max="2562" width="10.140625" style="24" customWidth="1"/>
    <col min="2563" max="2563" width="10.28515625" style="24" customWidth="1"/>
    <col min="2564" max="2564" width="10" style="24" customWidth="1"/>
    <col min="2565" max="2565" width="7.28515625" style="24" bestFit="1" customWidth="1"/>
    <col min="2566" max="2566" width="9.28515625" style="24" bestFit="1" customWidth="1"/>
    <col min="2567" max="2567" width="7.85546875" style="24" bestFit="1" customWidth="1"/>
    <col min="2568" max="2568" width="10.5703125" style="24" bestFit="1" customWidth="1"/>
    <col min="2569" max="2569" width="7.42578125" style="24" bestFit="1" customWidth="1"/>
    <col min="2570" max="2570" width="10.85546875" style="24" bestFit="1" customWidth="1"/>
    <col min="2571" max="2816" width="17.42578125" style="24"/>
    <col min="2817" max="2817" width="24.140625" style="24" bestFit="1" customWidth="1"/>
    <col min="2818" max="2818" width="10.140625" style="24" customWidth="1"/>
    <col min="2819" max="2819" width="10.28515625" style="24" customWidth="1"/>
    <col min="2820" max="2820" width="10" style="24" customWidth="1"/>
    <col min="2821" max="2821" width="7.28515625" style="24" bestFit="1" customWidth="1"/>
    <col min="2822" max="2822" width="9.28515625" style="24" bestFit="1" customWidth="1"/>
    <col min="2823" max="2823" width="7.85546875" style="24" bestFit="1" customWidth="1"/>
    <col min="2824" max="2824" width="10.5703125" style="24" bestFit="1" customWidth="1"/>
    <col min="2825" max="2825" width="7.42578125" style="24" bestFit="1" customWidth="1"/>
    <col min="2826" max="2826" width="10.85546875" style="24" bestFit="1" customWidth="1"/>
    <col min="2827" max="3072" width="17.42578125" style="24"/>
    <col min="3073" max="3073" width="24.140625" style="24" bestFit="1" customWidth="1"/>
    <col min="3074" max="3074" width="10.140625" style="24" customWidth="1"/>
    <col min="3075" max="3075" width="10.28515625" style="24" customWidth="1"/>
    <col min="3076" max="3076" width="10" style="24" customWidth="1"/>
    <col min="3077" max="3077" width="7.28515625" style="24" bestFit="1" customWidth="1"/>
    <col min="3078" max="3078" width="9.28515625" style="24" bestFit="1" customWidth="1"/>
    <col min="3079" max="3079" width="7.85546875" style="24" bestFit="1" customWidth="1"/>
    <col min="3080" max="3080" width="10.5703125" style="24" bestFit="1" customWidth="1"/>
    <col min="3081" max="3081" width="7.42578125" style="24" bestFit="1" customWidth="1"/>
    <col min="3082" max="3082" width="10.85546875" style="24" bestFit="1" customWidth="1"/>
    <col min="3083" max="3328" width="17.42578125" style="24"/>
    <col min="3329" max="3329" width="24.140625" style="24" bestFit="1" customWidth="1"/>
    <col min="3330" max="3330" width="10.140625" style="24" customWidth="1"/>
    <col min="3331" max="3331" width="10.28515625" style="24" customWidth="1"/>
    <col min="3332" max="3332" width="10" style="24" customWidth="1"/>
    <col min="3333" max="3333" width="7.28515625" style="24" bestFit="1" customWidth="1"/>
    <col min="3334" max="3334" width="9.28515625" style="24" bestFit="1" customWidth="1"/>
    <col min="3335" max="3335" width="7.85546875" style="24" bestFit="1" customWidth="1"/>
    <col min="3336" max="3336" width="10.5703125" style="24" bestFit="1" customWidth="1"/>
    <col min="3337" max="3337" width="7.42578125" style="24" bestFit="1" customWidth="1"/>
    <col min="3338" max="3338" width="10.85546875" style="24" bestFit="1" customWidth="1"/>
    <col min="3339" max="3584" width="17.42578125" style="24"/>
    <col min="3585" max="3585" width="24.140625" style="24" bestFit="1" customWidth="1"/>
    <col min="3586" max="3586" width="10.140625" style="24" customWidth="1"/>
    <col min="3587" max="3587" width="10.28515625" style="24" customWidth="1"/>
    <col min="3588" max="3588" width="10" style="24" customWidth="1"/>
    <col min="3589" max="3589" width="7.28515625" style="24" bestFit="1" customWidth="1"/>
    <col min="3590" max="3590" width="9.28515625" style="24" bestFit="1" customWidth="1"/>
    <col min="3591" max="3591" width="7.85546875" style="24" bestFit="1" customWidth="1"/>
    <col min="3592" max="3592" width="10.5703125" style="24" bestFit="1" customWidth="1"/>
    <col min="3593" max="3593" width="7.42578125" style="24" bestFit="1" customWidth="1"/>
    <col min="3594" max="3594" width="10.85546875" style="24" bestFit="1" customWidth="1"/>
    <col min="3595" max="3840" width="17.42578125" style="24"/>
    <col min="3841" max="3841" width="24.140625" style="24" bestFit="1" customWidth="1"/>
    <col min="3842" max="3842" width="10.140625" style="24" customWidth="1"/>
    <col min="3843" max="3843" width="10.28515625" style="24" customWidth="1"/>
    <col min="3844" max="3844" width="10" style="24" customWidth="1"/>
    <col min="3845" max="3845" width="7.28515625" style="24" bestFit="1" customWidth="1"/>
    <col min="3846" max="3846" width="9.28515625" style="24" bestFit="1" customWidth="1"/>
    <col min="3847" max="3847" width="7.85546875" style="24" bestFit="1" customWidth="1"/>
    <col min="3848" max="3848" width="10.5703125" style="24" bestFit="1" customWidth="1"/>
    <col min="3849" max="3849" width="7.42578125" style="24" bestFit="1" customWidth="1"/>
    <col min="3850" max="3850" width="10.85546875" style="24" bestFit="1" customWidth="1"/>
    <col min="3851" max="4096" width="17.42578125" style="24"/>
    <col min="4097" max="4097" width="24.140625" style="24" bestFit="1" customWidth="1"/>
    <col min="4098" max="4098" width="10.140625" style="24" customWidth="1"/>
    <col min="4099" max="4099" width="10.28515625" style="24" customWidth="1"/>
    <col min="4100" max="4100" width="10" style="24" customWidth="1"/>
    <col min="4101" max="4101" width="7.28515625" style="24" bestFit="1" customWidth="1"/>
    <col min="4102" max="4102" width="9.28515625" style="24" bestFit="1" customWidth="1"/>
    <col min="4103" max="4103" width="7.85546875" style="24" bestFit="1" customWidth="1"/>
    <col min="4104" max="4104" width="10.5703125" style="24" bestFit="1" customWidth="1"/>
    <col min="4105" max="4105" width="7.42578125" style="24" bestFit="1" customWidth="1"/>
    <col min="4106" max="4106" width="10.85546875" style="24" bestFit="1" customWidth="1"/>
    <col min="4107" max="4352" width="17.42578125" style="24"/>
    <col min="4353" max="4353" width="24.140625" style="24" bestFit="1" customWidth="1"/>
    <col min="4354" max="4354" width="10.140625" style="24" customWidth="1"/>
    <col min="4355" max="4355" width="10.28515625" style="24" customWidth="1"/>
    <col min="4356" max="4356" width="10" style="24" customWidth="1"/>
    <col min="4357" max="4357" width="7.28515625" style="24" bestFit="1" customWidth="1"/>
    <col min="4358" max="4358" width="9.28515625" style="24" bestFit="1" customWidth="1"/>
    <col min="4359" max="4359" width="7.85546875" style="24" bestFit="1" customWidth="1"/>
    <col min="4360" max="4360" width="10.5703125" style="24" bestFit="1" customWidth="1"/>
    <col min="4361" max="4361" width="7.42578125" style="24" bestFit="1" customWidth="1"/>
    <col min="4362" max="4362" width="10.85546875" style="24" bestFit="1" customWidth="1"/>
    <col min="4363" max="4608" width="17.42578125" style="24"/>
    <col min="4609" max="4609" width="24.140625" style="24" bestFit="1" customWidth="1"/>
    <col min="4610" max="4610" width="10.140625" style="24" customWidth="1"/>
    <col min="4611" max="4611" width="10.28515625" style="24" customWidth="1"/>
    <col min="4612" max="4612" width="10" style="24" customWidth="1"/>
    <col min="4613" max="4613" width="7.28515625" style="24" bestFit="1" customWidth="1"/>
    <col min="4614" max="4614" width="9.28515625" style="24" bestFit="1" customWidth="1"/>
    <col min="4615" max="4615" width="7.85546875" style="24" bestFit="1" customWidth="1"/>
    <col min="4616" max="4616" width="10.5703125" style="24" bestFit="1" customWidth="1"/>
    <col min="4617" max="4617" width="7.42578125" style="24" bestFit="1" customWidth="1"/>
    <col min="4618" max="4618" width="10.85546875" style="24" bestFit="1" customWidth="1"/>
    <col min="4619" max="4864" width="17.42578125" style="24"/>
    <col min="4865" max="4865" width="24.140625" style="24" bestFit="1" customWidth="1"/>
    <col min="4866" max="4866" width="10.140625" style="24" customWidth="1"/>
    <col min="4867" max="4867" width="10.28515625" style="24" customWidth="1"/>
    <col min="4868" max="4868" width="10" style="24" customWidth="1"/>
    <col min="4869" max="4869" width="7.28515625" style="24" bestFit="1" customWidth="1"/>
    <col min="4870" max="4870" width="9.28515625" style="24" bestFit="1" customWidth="1"/>
    <col min="4871" max="4871" width="7.85546875" style="24" bestFit="1" customWidth="1"/>
    <col min="4872" max="4872" width="10.5703125" style="24" bestFit="1" customWidth="1"/>
    <col min="4873" max="4873" width="7.42578125" style="24" bestFit="1" customWidth="1"/>
    <col min="4874" max="4874" width="10.85546875" style="24" bestFit="1" customWidth="1"/>
    <col min="4875" max="5120" width="17.42578125" style="24"/>
    <col min="5121" max="5121" width="24.140625" style="24" bestFit="1" customWidth="1"/>
    <col min="5122" max="5122" width="10.140625" style="24" customWidth="1"/>
    <col min="5123" max="5123" width="10.28515625" style="24" customWidth="1"/>
    <col min="5124" max="5124" width="10" style="24" customWidth="1"/>
    <col min="5125" max="5125" width="7.28515625" style="24" bestFit="1" customWidth="1"/>
    <col min="5126" max="5126" width="9.28515625" style="24" bestFit="1" customWidth="1"/>
    <col min="5127" max="5127" width="7.85546875" style="24" bestFit="1" customWidth="1"/>
    <col min="5128" max="5128" width="10.5703125" style="24" bestFit="1" customWidth="1"/>
    <col min="5129" max="5129" width="7.42578125" style="24" bestFit="1" customWidth="1"/>
    <col min="5130" max="5130" width="10.85546875" style="24" bestFit="1" customWidth="1"/>
    <col min="5131" max="5376" width="17.42578125" style="24"/>
    <col min="5377" max="5377" width="24.140625" style="24" bestFit="1" customWidth="1"/>
    <col min="5378" max="5378" width="10.140625" style="24" customWidth="1"/>
    <col min="5379" max="5379" width="10.28515625" style="24" customWidth="1"/>
    <col min="5380" max="5380" width="10" style="24" customWidth="1"/>
    <col min="5381" max="5381" width="7.28515625" style="24" bestFit="1" customWidth="1"/>
    <col min="5382" max="5382" width="9.28515625" style="24" bestFit="1" customWidth="1"/>
    <col min="5383" max="5383" width="7.85546875" style="24" bestFit="1" customWidth="1"/>
    <col min="5384" max="5384" width="10.5703125" style="24" bestFit="1" customWidth="1"/>
    <col min="5385" max="5385" width="7.42578125" style="24" bestFit="1" customWidth="1"/>
    <col min="5386" max="5386" width="10.85546875" style="24" bestFit="1" customWidth="1"/>
    <col min="5387" max="5632" width="17.42578125" style="24"/>
    <col min="5633" max="5633" width="24.140625" style="24" bestFit="1" customWidth="1"/>
    <col min="5634" max="5634" width="10.140625" style="24" customWidth="1"/>
    <col min="5635" max="5635" width="10.28515625" style="24" customWidth="1"/>
    <col min="5636" max="5636" width="10" style="24" customWidth="1"/>
    <col min="5637" max="5637" width="7.28515625" style="24" bestFit="1" customWidth="1"/>
    <col min="5638" max="5638" width="9.28515625" style="24" bestFit="1" customWidth="1"/>
    <col min="5639" max="5639" width="7.85546875" style="24" bestFit="1" customWidth="1"/>
    <col min="5640" max="5640" width="10.5703125" style="24" bestFit="1" customWidth="1"/>
    <col min="5641" max="5641" width="7.42578125" style="24" bestFit="1" customWidth="1"/>
    <col min="5642" max="5642" width="10.85546875" style="24" bestFit="1" customWidth="1"/>
    <col min="5643" max="5888" width="17.42578125" style="24"/>
    <col min="5889" max="5889" width="24.140625" style="24" bestFit="1" customWidth="1"/>
    <col min="5890" max="5890" width="10.140625" style="24" customWidth="1"/>
    <col min="5891" max="5891" width="10.28515625" style="24" customWidth="1"/>
    <col min="5892" max="5892" width="10" style="24" customWidth="1"/>
    <col min="5893" max="5893" width="7.28515625" style="24" bestFit="1" customWidth="1"/>
    <col min="5894" max="5894" width="9.28515625" style="24" bestFit="1" customWidth="1"/>
    <col min="5895" max="5895" width="7.85546875" style="24" bestFit="1" customWidth="1"/>
    <col min="5896" max="5896" width="10.5703125" style="24" bestFit="1" customWidth="1"/>
    <col min="5897" max="5897" width="7.42578125" style="24" bestFit="1" customWidth="1"/>
    <col min="5898" max="5898" width="10.85546875" style="24" bestFit="1" customWidth="1"/>
    <col min="5899" max="6144" width="17.42578125" style="24"/>
    <col min="6145" max="6145" width="24.140625" style="24" bestFit="1" customWidth="1"/>
    <col min="6146" max="6146" width="10.140625" style="24" customWidth="1"/>
    <col min="6147" max="6147" width="10.28515625" style="24" customWidth="1"/>
    <col min="6148" max="6148" width="10" style="24" customWidth="1"/>
    <col min="6149" max="6149" width="7.28515625" style="24" bestFit="1" customWidth="1"/>
    <col min="6150" max="6150" width="9.28515625" style="24" bestFit="1" customWidth="1"/>
    <col min="6151" max="6151" width="7.85546875" style="24" bestFit="1" customWidth="1"/>
    <col min="6152" max="6152" width="10.5703125" style="24" bestFit="1" customWidth="1"/>
    <col min="6153" max="6153" width="7.42578125" style="24" bestFit="1" customWidth="1"/>
    <col min="6154" max="6154" width="10.85546875" style="24" bestFit="1" customWidth="1"/>
    <col min="6155" max="6400" width="17.42578125" style="24"/>
    <col min="6401" max="6401" width="24.140625" style="24" bestFit="1" customWidth="1"/>
    <col min="6402" max="6402" width="10.140625" style="24" customWidth="1"/>
    <col min="6403" max="6403" width="10.28515625" style="24" customWidth="1"/>
    <col min="6404" max="6404" width="10" style="24" customWidth="1"/>
    <col min="6405" max="6405" width="7.28515625" style="24" bestFit="1" customWidth="1"/>
    <col min="6406" max="6406" width="9.28515625" style="24" bestFit="1" customWidth="1"/>
    <col min="6407" max="6407" width="7.85546875" style="24" bestFit="1" customWidth="1"/>
    <col min="6408" max="6408" width="10.5703125" style="24" bestFit="1" customWidth="1"/>
    <col min="6409" max="6409" width="7.42578125" style="24" bestFit="1" customWidth="1"/>
    <col min="6410" max="6410" width="10.85546875" style="24" bestFit="1" customWidth="1"/>
    <col min="6411" max="6656" width="17.42578125" style="24"/>
    <col min="6657" max="6657" width="24.140625" style="24" bestFit="1" customWidth="1"/>
    <col min="6658" max="6658" width="10.140625" style="24" customWidth="1"/>
    <col min="6659" max="6659" width="10.28515625" style="24" customWidth="1"/>
    <col min="6660" max="6660" width="10" style="24" customWidth="1"/>
    <col min="6661" max="6661" width="7.28515625" style="24" bestFit="1" customWidth="1"/>
    <col min="6662" max="6662" width="9.28515625" style="24" bestFit="1" customWidth="1"/>
    <col min="6663" max="6663" width="7.85546875" style="24" bestFit="1" customWidth="1"/>
    <col min="6664" max="6664" width="10.5703125" style="24" bestFit="1" customWidth="1"/>
    <col min="6665" max="6665" width="7.42578125" style="24" bestFit="1" customWidth="1"/>
    <col min="6666" max="6666" width="10.85546875" style="24" bestFit="1" customWidth="1"/>
    <col min="6667" max="6912" width="17.42578125" style="24"/>
    <col min="6913" max="6913" width="24.140625" style="24" bestFit="1" customWidth="1"/>
    <col min="6914" max="6914" width="10.140625" style="24" customWidth="1"/>
    <col min="6915" max="6915" width="10.28515625" style="24" customWidth="1"/>
    <col min="6916" max="6916" width="10" style="24" customWidth="1"/>
    <col min="6917" max="6917" width="7.28515625" style="24" bestFit="1" customWidth="1"/>
    <col min="6918" max="6918" width="9.28515625" style="24" bestFit="1" customWidth="1"/>
    <col min="6919" max="6919" width="7.85546875" style="24" bestFit="1" customWidth="1"/>
    <col min="6920" max="6920" width="10.5703125" style="24" bestFit="1" customWidth="1"/>
    <col min="6921" max="6921" width="7.42578125" style="24" bestFit="1" customWidth="1"/>
    <col min="6922" max="6922" width="10.85546875" style="24" bestFit="1" customWidth="1"/>
    <col min="6923" max="7168" width="17.42578125" style="24"/>
    <col min="7169" max="7169" width="24.140625" style="24" bestFit="1" customWidth="1"/>
    <col min="7170" max="7170" width="10.140625" style="24" customWidth="1"/>
    <col min="7171" max="7171" width="10.28515625" style="24" customWidth="1"/>
    <col min="7172" max="7172" width="10" style="24" customWidth="1"/>
    <col min="7173" max="7173" width="7.28515625" style="24" bestFit="1" customWidth="1"/>
    <col min="7174" max="7174" width="9.28515625" style="24" bestFit="1" customWidth="1"/>
    <col min="7175" max="7175" width="7.85546875" style="24" bestFit="1" customWidth="1"/>
    <col min="7176" max="7176" width="10.5703125" style="24" bestFit="1" customWidth="1"/>
    <col min="7177" max="7177" width="7.42578125" style="24" bestFit="1" customWidth="1"/>
    <col min="7178" max="7178" width="10.85546875" style="24" bestFit="1" customWidth="1"/>
    <col min="7179" max="7424" width="17.42578125" style="24"/>
    <col min="7425" max="7425" width="24.140625" style="24" bestFit="1" customWidth="1"/>
    <col min="7426" max="7426" width="10.140625" style="24" customWidth="1"/>
    <col min="7427" max="7427" width="10.28515625" style="24" customWidth="1"/>
    <col min="7428" max="7428" width="10" style="24" customWidth="1"/>
    <col min="7429" max="7429" width="7.28515625" style="24" bestFit="1" customWidth="1"/>
    <col min="7430" max="7430" width="9.28515625" style="24" bestFit="1" customWidth="1"/>
    <col min="7431" max="7431" width="7.85546875" style="24" bestFit="1" customWidth="1"/>
    <col min="7432" max="7432" width="10.5703125" style="24" bestFit="1" customWidth="1"/>
    <col min="7433" max="7433" width="7.42578125" style="24" bestFit="1" customWidth="1"/>
    <col min="7434" max="7434" width="10.85546875" style="24" bestFit="1" customWidth="1"/>
    <col min="7435" max="7680" width="17.42578125" style="24"/>
    <col min="7681" max="7681" width="24.140625" style="24" bestFit="1" customWidth="1"/>
    <col min="7682" max="7682" width="10.140625" style="24" customWidth="1"/>
    <col min="7683" max="7683" width="10.28515625" style="24" customWidth="1"/>
    <col min="7684" max="7684" width="10" style="24" customWidth="1"/>
    <col min="7685" max="7685" width="7.28515625" style="24" bestFit="1" customWidth="1"/>
    <col min="7686" max="7686" width="9.28515625" style="24" bestFit="1" customWidth="1"/>
    <col min="7687" max="7687" width="7.85546875" style="24" bestFit="1" customWidth="1"/>
    <col min="7688" max="7688" width="10.5703125" style="24" bestFit="1" customWidth="1"/>
    <col min="7689" max="7689" width="7.42578125" style="24" bestFit="1" customWidth="1"/>
    <col min="7690" max="7690" width="10.85546875" style="24" bestFit="1" customWidth="1"/>
    <col min="7691" max="7936" width="17.42578125" style="24"/>
    <col min="7937" max="7937" width="24.140625" style="24" bestFit="1" customWidth="1"/>
    <col min="7938" max="7938" width="10.140625" style="24" customWidth="1"/>
    <col min="7939" max="7939" width="10.28515625" style="24" customWidth="1"/>
    <col min="7940" max="7940" width="10" style="24" customWidth="1"/>
    <col min="7941" max="7941" width="7.28515625" style="24" bestFit="1" customWidth="1"/>
    <col min="7942" max="7942" width="9.28515625" style="24" bestFit="1" customWidth="1"/>
    <col min="7943" max="7943" width="7.85546875" style="24" bestFit="1" customWidth="1"/>
    <col min="7944" max="7944" width="10.5703125" style="24" bestFit="1" customWidth="1"/>
    <col min="7945" max="7945" width="7.42578125" style="24" bestFit="1" customWidth="1"/>
    <col min="7946" max="7946" width="10.85546875" style="24" bestFit="1" customWidth="1"/>
    <col min="7947" max="8192" width="17.42578125" style="24"/>
    <col min="8193" max="8193" width="24.140625" style="24" bestFit="1" customWidth="1"/>
    <col min="8194" max="8194" width="10.140625" style="24" customWidth="1"/>
    <col min="8195" max="8195" width="10.28515625" style="24" customWidth="1"/>
    <col min="8196" max="8196" width="10" style="24" customWidth="1"/>
    <col min="8197" max="8197" width="7.28515625" style="24" bestFit="1" customWidth="1"/>
    <col min="8198" max="8198" width="9.28515625" style="24" bestFit="1" customWidth="1"/>
    <col min="8199" max="8199" width="7.85546875" style="24" bestFit="1" customWidth="1"/>
    <col min="8200" max="8200" width="10.5703125" style="24" bestFit="1" customWidth="1"/>
    <col min="8201" max="8201" width="7.42578125" style="24" bestFit="1" customWidth="1"/>
    <col min="8202" max="8202" width="10.85546875" style="24" bestFit="1" customWidth="1"/>
    <col min="8203" max="8448" width="17.42578125" style="24"/>
    <col min="8449" max="8449" width="24.140625" style="24" bestFit="1" customWidth="1"/>
    <col min="8450" max="8450" width="10.140625" style="24" customWidth="1"/>
    <col min="8451" max="8451" width="10.28515625" style="24" customWidth="1"/>
    <col min="8452" max="8452" width="10" style="24" customWidth="1"/>
    <col min="8453" max="8453" width="7.28515625" style="24" bestFit="1" customWidth="1"/>
    <col min="8454" max="8454" width="9.28515625" style="24" bestFit="1" customWidth="1"/>
    <col min="8455" max="8455" width="7.85546875" style="24" bestFit="1" customWidth="1"/>
    <col min="8456" max="8456" width="10.5703125" style="24" bestFit="1" customWidth="1"/>
    <col min="8457" max="8457" width="7.42578125" style="24" bestFit="1" customWidth="1"/>
    <col min="8458" max="8458" width="10.85546875" style="24" bestFit="1" customWidth="1"/>
    <col min="8459" max="8704" width="17.42578125" style="24"/>
    <col min="8705" max="8705" width="24.140625" style="24" bestFit="1" customWidth="1"/>
    <col min="8706" max="8706" width="10.140625" style="24" customWidth="1"/>
    <col min="8707" max="8707" width="10.28515625" style="24" customWidth="1"/>
    <col min="8708" max="8708" width="10" style="24" customWidth="1"/>
    <col min="8709" max="8709" width="7.28515625" style="24" bestFit="1" customWidth="1"/>
    <col min="8710" max="8710" width="9.28515625" style="24" bestFit="1" customWidth="1"/>
    <col min="8711" max="8711" width="7.85546875" style="24" bestFit="1" customWidth="1"/>
    <col min="8712" max="8712" width="10.5703125" style="24" bestFit="1" customWidth="1"/>
    <col min="8713" max="8713" width="7.42578125" style="24" bestFit="1" customWidth="1"/>
    <col min="8714" max="8714" width="10.85546875" style="24" bestFit="1" customWidth="1"/>
    <col min="8715" max="8960" width="17.42578125" style="24"/>
    <col min="8961" max="8961" width="24.140625" style="24" bestFit="1" customWidth="1"/>
    <col min="8962" max="8962" width="10.140625" style="24" customWidth="1"/>
    <col min="8963" max="8963" width="10.28515625" style="24" customWidth="1"/>
    <col min="8964" max="8964" width="10" style="24" customWidth="1"/>
    <col min="8965" max="8965" width="7.28515625" style="24" bestFit="1" customWidth="1"/>
    <col min="8966" max="8966" width="9.28515625" style="24" bestFit="1" customWidth="1"/>
    <col min="8967" max="8967" width="7.85546875" style="24" bestFit="1" customWidth="1"/>
    <col min="8968" max="8968" width="10.5703125" style="24" bestFit="1" customWidth="1"/>
    <col min="8969" max="8969" width="7.42578125" style="24" bestFit="1" customWidth="1"/>
    <col min="8970" max="8970" width="10.85546875" style="24" bestFit="1" customWidth="1"/>
    <col min="8971" max="9216" width="17.42578125" style="24"/>
    <col min="9217" max="9217" width="24.140625" style="24" bestFit="1" customWidth="1"/>
    <col min="9218" max="9218" width="10.140625" style="24" customWidth="1"/>
    <col min="9219" max="9219" width="10.28515625" style="24" customWidth="1"/>
    <col min="9220" max="9220" width="10" style="24" customWidth="1"/>
    <col min="9221" max="9221" width="7.28515625" style="24" bestFit="1" customWidth="1"/>
    <col min="9222" max="9222" width="9.28515625" style="24" bestFit="1" customWidth="1"/>
    <col min="9223" max="9223" width="7.85546875" style="24" bestFit="1" customWidth="1"/>
    <col min="9224" max="9224" width="10.5703125" style="24" bestFit="1" customWidth="1"/>
    <col min="9225" max="9225" width="7.42578125" style="24" bestFit="1" customWidth="1"/>
    <col min="9226" max="9226" width="10.85546875" style="24" bestFit="1" customWidth="1"/>
    <col min="9227" max="9472" width="17.42578125" style="24"/>
    <col min="9473" max="9473" width="24.140625" style="24" bestFit="1" customWidth="1"/>
    <col min="9474" max="9474" width="10.140625" style="24" customWidth="1"/>
    <col min="9475" max="9475" width="10.28515625" style="24" customWidth="1"/>
    <col min="9476" max="9476" width="10" style="24" customWidth="1"/>
    <col min="9477" max="9477" width="7.28515625" style="24" bestFit="1" customWidth="1"/>
    <col min="9478" max="9478" width="9.28515625" style="24" bestFit="1" customWidth="1"/>
    <col min="9479" max="9479" width="7.85546875" style="24" bestFit="1" customWidth="1"/>
    <col min="9480" max="9480" width="10.5703125" style="24" bestFit="1" customWidth="1"/>
    <col min="9481" max="9481" width="7.42578125" style="24" bestFit="1" customWidth="1"/>
    <col min="9482" max="9482" width="10.85546875" style="24" bestFit="1" customWidth="1"/>
    <col min="9483" max="9728" width="17.42578125" style="24"/>
    <col min="9729" max="9729" width="24.140625" style="24" bestFit="1" customWidth="1"/>
    <col min="9730" max="9730" width="10.140625" style="24" customWidth="1"/>
    <col min="9731" max="9731" width="10.28515625" style="24" customWidth="1"/>
    <col min="9732" max="9732" width="10" style="24" customWidth="1"/>
    <col min="9733" max="9733" width="7.28515625" style="24" bestFit="1" customWidth="1"/>
    <col min="9734" max="9734" width="9.28515625" style="24" bestFit="1" customWidth="1"/>
    <col min="9735" max="9735" width="7.85546875" style="24" bestFit="1" customWidth="1"/>
    <col min="9736" max="9736" width="10.5703125" style="24" bestFit="1" customWidth="1"/>
    <col min="9737" max="9737" width="7.42578125" style="24" bestFit="1" customWidth="1"/>
    <col min="9738" max="9738" width="10.85546875" style="24" bestFit="1" customWidth="1"/>
    <col min="9739" max="9984" width="17.42578125" style="24"/>
    <col min="9985" max="9985" width="24.140625" style="24" bestFit="1" customWidth="1"/>
    <col min="9986" max="9986" width="10.140625" style="24" customWidth="1"/>
    <col min="9987" max="9987" width="10.28515625" style="24" customWidth="1"/>
    <col min="9988" max="9988" width="10" style="24" customWidth="1"/>
    <col min="9989" max="9989" width="7.28515625" style="24" bestFit="1" customWidth="1"/>
    <col min="9990" max="9990" width="9.28515625" style="24" bestFit="1" customWidth="1"/>
    <col min="9991" max="9991" width="7.85546875" style="24" bestFit="1" customWidth="1"/>
    <col min="9992" max="9992" width="10.5703125" style="24" bestFit="1" customWidth="1"/>
    <col min="9993" max="9993" width="7.42578125" style="24" bestFit="1" customWidth="1"/>
    <col min="9994" max="9994" width="10.85546875" style="24" bestFit="1" customWidth="1"/>
    <col min="9995" max="10240" width="17.42578125" style="24"/>
    <col min="10241" max="10241" width="24.140625" style="24" bestFit="1" customWidth="1"/>
    <col min="10242" max="10242" width="10.140625" style="24" customWidth="1"/>
    <col min="10243" max="10243" width="10.28515625" style="24" customWidth="1"/>
    <col min="10244" max="10244" width="10" style="24" customWidth="1"/>
    <col min="10245" max="10245" width="7.28515625" style="24" bestFit="1" customWidth="1"/>
    <col min="10246" max="10246" width="9.28515625" style="24" bestFit="1" customWidth="1"/>
    <col min="10247" max="10247" width="7.85546875" style="24" bestFit="1" customWidth="1"/>
    <col min="10248" max="10248" width="10.5703125" style="24" bestFit="1" customWidth="1"/>
    <col min="10249" max="10249" width="7.42578125" style="24" bestFit="1" customWidth="1"/>
    <col min="10250" max="10250" width="10.85546875" style="24" bestFit="1" customWidth="1"/>
    <col min="10251" max="10496" width="17.42578125" style="24"/>
    <col min="10497" max="10497" width="24.140625" style="24" bestFit="1" customWidth="1"/>
    <col min="10498" max="10498" width="10.140625" style="24" customWidth="1"/>
    <col min="10499" max="10499" width="10.28515625" style="24" customWidth="1"/>
    <col min="10500" max="10500" width="10" style="24" customWidth="1"/>
    <col min="10501" max="10501" width="7.28515625" style="24" bestFit="1" customWidth="1"/>
    <col min="10502" max="10502" width="9.28515625" style="24" bestFit="1" customWidth="1"/>
    <col min="10503" max="10503" width="7.85546875" style="24" bestFit="1" customWidth="1"/>
    <col min="10504" max="10504" width="10.5703125" style="24" bestFit="1" customWidth="1"/>
    <col min="10505" max="10505" width="7.42578125" style="24" bestFit="1" customWidth="1"/>
    <col min="10506" max="10506" width="10.85546875" style="24" bestFit="1" customWidth="1"/>
    <col min="10507" max="10752" width="17.42578125" style="24"/>
    <col min="10753" max="10753" width="24.140625" style="24" bestFit="1" customWidth="1"/>
    <col min="10754" max="10754" width="10.140625" style="24" customWidth="1"/>
    <col min="10755" max="10755" width="10.28515625" style="24" customWidth="1"/>
    <col min="10756" max="10756" width="10" style="24" customWidth="1"/>
    <col min="10757" max="10757" width="7.28515625" style="24" bestFit="1" customWidth="1"/>
    <col min="10758" max="10758" width="9.28515625" style="24" bestFit="1" customWidth="1"/>
    <col min="10759" max="10759" width="7.85546875" style="24" bestFit="1" customWidth="1"/>
    <col min="10760" max="10760" width="10.5703125" style="24" bestFit="1" customWidth="1"/>
    <col min="10761" max="10761" width="7.42578125" style="24" bestFit="1" customWidth="1"/>
    <col min="10762" max="10762" width="10.85546875" style="24" bestFit="1" customWidth="1"/>
    <col min="10763" max="11008" width="17.42578125" style="24"/>
    <col min="11009" max="11009" width="24.140625" style="24" bestFit="1" customWidth="1"/>
    <col min="11010" max="11010" width="10.140625" style="24" customWidth="1"/>
    <col min="11011" max="11011" width="10.28515625" style="24" customWidth="1"/>
    <col min="11012" max="11012" width="10" style="24" customWidth="1"/>
    <col min="11013" max="11013" width="7.28515625" style="24" bestFit="1" customWidth="1"/>
    <col min="11014" max="11014" width="9.28515625" style="24" bestFit="1" customWidth="1"/>
    <col min="11015" max="11015" width="7.85546875" style="24" bestFit="1" customWidth="1"/>
    <col min="11016" max="11016" width="10.5703125" style="24" bestFit="1" customWidth="1"/>
    <col min="11017" max="11017" width="7.42578125" style="24" bestFit="1" customWidth="1"/>
    <col min="11018" max="11018" width="10.85546875" style="24" bestFit="1" customWidth="1"/>
    <col min="11019" max="11264" width="17.42578125" style="24"/>
    <col min="11265" max="11265" width="24.140625" style="24" bestFit="1" customWidth="1"/>
    <col min="11266" max="11266" width="10.140625" style="24" customWidth="1"/>
    <col min="11267" max="11267" width="10.28515625" style="24" customWidth="1"/>
    <col min="11268" max="11268" width="10" style="24" customWidth="1"/>
    <col min="11269" max="11269" width="7.28515625" style="24" bestFit="1" customWidth="1"/>
    <col min="11270" max="11270" width="9.28515625" style="24" bestFit="1" customWidth="1"/>
    <col min="11271" max="11271" width="7.85546875" style="24" bestFit="1" customWidth="1"/>
    <col min="11272" max="11272" width="10.5703125" style="24" bestFit="1" customWidth="1"/>
    <col min="11273" max="11273" width="7.42578125" style="24" bestFit="1" customWidth="1"/>
    <col min="11274" max="11274" width="10.85546875" style="24" bestFit="1" customWidth="1"/>
    <col min="11275" max="11520" width="17.42578125" style="24"/>
    <col min="11521" max="11521" width="24.140625" style="24" bestFit="1" customWidth="1"/>
    <col min="11522" max="11522" width="10.140625" style="24" customWidth="1"/>
    <col min="11523" max="11523" width="10.28515625" style="24" customWidth="1"/>
    <col min="11524" max="11524" width="10" style="24" customWidth="1"/>
    <col min="11525" max="11525" width="7.28515625" style="24" bestFit="1" customWidth="1"/>
    <col min="11526" max="11526" width="9.28515625" style="24" bestFit="1" customWidth="1"/>
    <col min="11527" max="11527" width="7.85546875" style="24" bestFit="1" customWidth="1"/>
    <col min="11528" max="11528" width="10.5703125" style="24" bestFit="1" customWidth="1"/>
    <col min="11529" max="11529" width="7.42578125" style="24" bestFit="1" customWidth="1"/>
    <col min="11530" max="11530" width="10.85546875" style="24" bestFit="1" customWidth="1"/>
    <col min="11531" max="11776" width="17.42578125" style="24"/>
    <col min="11777" max="11777" width="24.140625" style="24" bestFit="1" customWidth="1"/>
    <col min="11778" max="11778" width="10.140625" style="24" customWidth="1"/>
    <col min="11779" max="11779" width="10.28515625" style="24" customWidth="1"/>
    <col min="11780" max="11780" width="10" style="24" customWidth="1"/>
    <col min="11781" max="11781" width="7.28515625" style="24" bestFit="1" customWidth="1"/>
    <col min="11782" max="11782" width="9.28515625" style="24" bestFit="1" customWidth="1"/>
    <col min="11783" max="11783" width="7.85546875" style="24" bestFit="1" customWidth="1"/>
    <col min="11784" max="11784" width="10.5703125" style="24" bestFit="1" customWidth="1"/>
    <col min="11785" max="11785" width="7.42578125" style="24" bestFit="1" customWidth="1"/>
    <col min="11786" max="11786" width="10.85546875" style="24" bestFit="1" customWidth="1"/>
    <col min="11787" max="12032" width="17.42578125" style="24"/>
    <col min="12033" max="12033" width="24.140625" style="24" bestFit="1" customWidth="1"/>
    <col min="12034" max="12034" width="10.140625" style="24" customWidth="1"/>
    <col min="12035" max="12035" width="10.28515625" style="24" customWidth="1"/>
    <col min="12036" max="12036" width="10" style="24" customWidth="1"/>
    <col min="12037" max="12037" width="7.28515625" style="24" bestFit="1" customWidth="1"/>
    <col min="12038" max="12038" width="9.28515625" style="24" bestFit="1" customWidth="1"/>
    <col min="12039" max="12039" width="7.85546875" style="24" bestFit="1" customWidth="1"/>
    <col min="12040" max="12040" width="10.5703125" style="24" bestFit="1" customWidth="1"/>
    <col min="12041" max="12041" width="7.42578125" style="24" bestFit="1" customWidth="1"/>
    <col min="12042" max="12042" width="10.85546875" style="24" bestFit="1" customWidth="1"/>
    <col min="12043" max="12288" width="17.42578125" style="24"/>
    <col min="12289" max="12289" width="24.140625" style="24" bestFit="1" customWidth="1"/>
    <col min="12290" max="12290" width="10.140625" style="24" customWidth="1"/>
    <col min="12291" max="12291" width="10.28515625" style="24" customWidth="1"/>
    <col min="12292" max="12292" width="10" style="24" customWidth="1"/>
    <col min="12293" max="12293" width="7.28515625" style="24" bestFit="1" customWidth="1"/>
    <col min="12294" max="12294" width="9.28515625" style="24" bestFit="1" customWidth="1"/>
    <col min="12295" max="12295" width="7.85546875" style="24" bestFit="1" customWidth="1"/>
    <col min="12296" max="12296" width="10.5703125" style="24" bestFit="1" customWidth="1"/>
    <col min="12297" max="12297" width="7.42578125" style="24" bestFit="1" customWidth="1"/>
    <col min="12298" max="12298" width="10.85546875" style="24" bestFit="1" customWidth="1"/>
    <col min="12299" max="12544" width="17.42578125" style="24"/>
    <col min="12545" max="12545" width="24.140625" style="24" bestFit="1" customWidth="1"/>
    <col min="12546" max="12546" width="10.140625" style="24" customWidth="1"/>
    <col min="12547" max="12547" width="10.28515625" style="24" customWidth="1"/>
    <col min="12548" max="12548" width="10" style="24" customWidth="1"/>
    <col min="12549" max="12549" width="7.28515625" style="24" bestFit="1" customWidth="1"/>
    <col min="12550" max="12550" width="9.28515625" style="24" bestFit="1" customWidth="1"/>
    <col min="12551" max="12551" width="7.85546875" style="24" bestFit="1" customWidth="1"/>
    <col min="12552" max="12552" width="10.5703125" style="24" bestFit="1" customWidth="1"/>
    <col min="12553" max="12553" width="7.42578125" style="24" bestFit="1" customWidth="1"/>
    <col min="12554" max="12554" width="10.85546875" style="24" bestFit="1" customWidth="1"/>
    <col min="12555" max="12800" width="17.42578125" style="24"/>
    <col min="12801" max="12801" width="24.140625" style="24" bestFit="1" customWidth="1"/>
    <col min="12802" max="12802" width="10.140625" style="24" customWidth="1"/>
    <col min="12803" max="12803" width="10.28515625" style="24" customWidth="1"/>
    <col min="12804" max="12804" width="10" style="24" customWidth="1"/>
    <col min="12805" max="12805" width="7.28515625" style="24" bestFit="1" customWidth="1"/>
    <col min="12806" max="12806" width="9.28515625" style="24" bestFit="1" customWidth="1"/>
    <col min="12807" max="12807" width="7.85546875" style="24" bestFit="1" customWidth="1"/>
    <col min="12808" max="12808" width="10.5703125" style="24" bestFit="1" customWidth="1"/>
    <col min="12809" max="12809" width="7.42578125" style="24" bestFit="1" customWidth="1"/>
    <col min="12810" max="12810" width="10.85546875" style="24" bestFit="1" customWidth="1"/>
    <col min="12811" max="13056" width="17.42578125" style="24"/>
    <col min="13057" max="13057" width="24.140625" style="24" bestFit="1" customWidth="1"/>
    <col min="13058" max="13058" width="10.140625" style="24" customWidth="1"/>
    <col min="13059" max="13059" width="10.28515625" style="24" customWidth="1"/>
    <col min="13060" max="13060" width="10" style="24" customWidth="1"/>
    <col min="13061" max="13061" width="7.28515625" style="24" bestFit="1" customWidth="1"/>
    <col min="13062" max="13062" width="9.28515625" style="24" bestFit="1" customWidth="1"/>
    <col min="13063" max="13063" width="7.85546875" style="24" bestFit="1" customWidth="1"/>
    <col min="13064" max="13064" width="10.5703125" style="24" bestFit="1" customWidth="1"/>
    <col min="13065" max="13065" width="7.42578125" style="24" bestFit="1" customWidth="1"/>
    <col min="13066" max="13066" width="10.85546875" style="24" bestFit="1" customWidth="1"/>
    <col min="13067" max="13312" width="17.42578125" style="24"/>
    <col min="13313" max="13313" width="24.140625" style="24" bestFit="1" customWidth="1"/>
    <col min="13314" max="13314" width="10.140625" style="24" customWidth="1"/>
    <col min="13315" max="13315" width="10.28515625" style="24" customWidth="1"/>
    <col min="13316" max="13316" width="10" style="24" customWidth="1"/>
    <col min="13317" max="13317" width="7.28515625" style="24" bestFit="1" customWidth="1"/>
    <col min="13318" max="13318" width="9.28515625" style="24" bestFit="1" customWidth="1"/>
    <col min="13319" max="13319" width="7.85546875" style="24" bestFit="1" customWidth="1"/>
    <col min="13320" max="13320" width="10.5703125" style="24" bestFit="1" customWidth="1"/>
    <col min="13321" max="13321" width="7.42578125" style="24" bestFit="1" customWidth="1"/>
    <col min="13322" max="13322" width="10.85546875" style="24" bestFit="1" customWidth="1"/>
    <col min="13323" max="13568" width="17.42578125" style="24"/>
    <col min="13569" max="13569" width="24.140625" style="24" bestFit="1" customWidth="1"/>
    <col min="13570" max="13570" width="10.140625" style="24" customWidth="1"/>
    <col min="13571" max="13571" width="10.28515625" style="24" customWidth="1"/>
    <col min="13572" max="13572" width="10" style="24" customWidth="1"/>
    <col min="13573" max="13573" width="7.28515625" style="24" bestFit="1" customWidth="1"/>
    <col min="13574" max="13574" width="9.28515625" style="24" bestFit="1" customWidth="1"/>
    <col min="13575" max="13575" width="7.85546875" style="24" bestFit="1" customWidth="1"/>
    <col min="13576" max="13576" width="10.5703125" style="24" bestFit="1" customWidth="1"/>
    <col min="13577" max="13577" width="7.42578125" style="24" bestFit="1" customWidth="1"/>
    <col min="13578" max="13578" width="10.85546875" style="24" bestFit="1" customWidth="1"/>
    <col min="13579" max="13824" width="17.42578125" style="24"/>
    <col min="13825" max="13825" width="24.140625" style="24" bestFit="1" customWidth="1"/>
    <col min="13826" max="13826" width="10.140625" style="24" customWidth="1"/>
    <col min="13827" max="13827" width="10.28515625" style="24" customWidth="1"/>
    <col min="13828" max="13828" width="10" style="24" customWidth="1"/>
    <col min="13829" max="13829" width="7.28515625" style="24" bestFit="1" customWidth="1"/>
    <col min="13830" max="13830" width="9.28515625" style="24" bestFit="1" customWidth="1"/>
    <col min="13831" max="13831" width="7.85546875" style="24" bestFit="1" customWidth="1"/>
    <col min="13832" max="13832" width="10.5703125" style="24" bestFit="1" customWidth="1"/>
    <col min="13833" max="13833" width="7.42578125" style="24" bestFit="1" customWidth="1"/>
    <col min="13834" max="13834" width="10.85546875" style="24" bestFit="1" customWidth="1"/>
    <col min="13835" max="14080" width="17.42578125" style="24"/>
    <col min="14081" max="14081" width="24.140625" style="24" bestFit="1" customWidth="1"/>
    <col min="14082" max="14082" width="10.140625" style="24" customWidth="1"/>
    <col min="14083" max="14083" width="10.28515625" style="24" customWidth="1"/>
    <col min="14084" max="14084" width="10" style="24" customWidth="1"/>
    <col min="14085" max="14085" width="7.28515625" style="24" bestFit="1" customWidth="1"/>
    <col min="14086" max="14086" width="9.28515625" style="24" bestFit="1" customWidth="1"/>
    <col min="14087" max="14087" width="7.85546875" style="24" bestFit="1" customWidth="1"/>
    <col min="14088" max="14088" width="10.5703125" style="24" bestFit="1" customWidth="1"/>
    <col min="14089" max="14089" width="7.42578125" style="24" bestFit="1" customWidth="1"/>
    <col min="14090" max="14090" width="10.85546875" style="24" bestFit="1" customWidth="1"/>
    <col min="14091" max="14336" width="17.42578125" style="24"/>
    <col min="14337" max="14337" width="24.140625" style="24" bestFit="1" customWidth="1"/>
    <col min="14338" max="14338" width="10.140625" style="24" customWidth="1"/>
    <col min="14339" max="14339" width="10.28515625" style="24" customWidth="1"/>
    <col min="14340" max="14340" width="10" style="24" customWidth="1"/>
    <col min="14341" max="14341" width="7.28515625" style="24" bestFit="1" customWidth="1"/>
    <col min="14342" max="14342" width="9.28515625" style="24" bestFit="1" customWidth="1"/>
    <col min="14343" max="14343" width="7.85546875" style="24" bestFit="1" customWidth="1"/>
    <col min="14344" max="14344" width="10.5703125" style="24" bestFit="1" customWidth="1"/>
    <col min="14345" max="14345" width="7.42578125" style="24" bestFit="1" customWidth="1"/>
    <col min="14346" max="14346" width="10.85546875" style="24" bestFit="1" customWidth="1"/>
    <col min="14347" max="14592" width="17.42578125" style="24"/>
    <col min="14593" max="14593" width="24.140625" style="24" bestFit="1" customWidth="1"/>
    <col min="14594" max="14594" width="10.140625" style="24" customWidth="1"/>
    <col min="14595" max="14595" width="10.28515625" style="24" customWidth="1"/>
    <col min="14596" max="14596" width="10" style="24" customWidth="1"/>
    <col min="14597" max="14597" width="7.28515625" style="24" bestFit="1" customWidth="1"/>
    <col min="14598" max="14598" width="9.28515625" style="24" bestFit="1" customWidth="1"/>
    <col min="14599" max="14599" width="7.85546875" style="24" bestFit="1" customWidth="1"/>
    <col min="14600" max="14600" width="10.5703125" style="24" bestFit="1" customWidth="1"/>
    <col min="14601" max="14601" width="7.42578125" style="24" bestFit="1" customWidth="1"/>
    <col min="14602" max="14602" width="10.85546875" style="24" bestFit="1" customWidth="1"/>
    <col min="14603" max="14848" width="17.42578125" style="24"/>
    <col min="14849" max="14849" width="24.140625" style="24" bestFit="1" customWidth="1"/>
    <col min="14850" max="14850" width="10.140625" style="24" customWidth="1"/>
    <col min="14851" max="14851" width="10.28515625" style="24" customWidth="1"/>
    <col min="14852" max="14852" width="10" style="24" customWidth="1"/>
    <col min="14853" max="14853" width="7.28515625" style="24" bestFit="1" customWidth="1"/>
    <col min="14854" max="14854" width="9.28515625" style="24" bestFit="1" customWidth="1"/>
    <col min="14855" max="14855" width="7.85546875" style="24" bestFit="1" customWidth="1"/>
    <col min="14856" max="14856" width="10.5703125" style="24" bestFit="1" customWidth="1"/>
    <col min="14857" max="14857" width="7.42578125" style="24" bestFit="1" customWidth="1"/>
    <col min="14858" max="14858" width="10.85546875" style="24" bestFit="1" customWidth="1"/>
    <col min="14859" max="15104" width="17.42578125" style="24"/>
    <col min="15105" max="15105" width="24.140625" style="24" bestFit="1" customWidth="1"/>
    <col min="15106" max="15106" width="10.140625" style="24" customWidth="1"/>
    <col min="15107" max="15107" width="10.28515625" style="24" customWidth="1"/>
    <col min="15108" max="15108" width="10" style="24" customWidth="1"/>
    <col min="15109" max="15109" width="7.28515625" style="24" bestFit="1" customWidth="1"/>
    <col min="15110" max="15110" width="9.28515625" style="24" bestFit="1" customWidth="1"/>
    <col min="15111" max="15111" width="7.85546875" style="24" bestFit="1" customWidth="1"/>
    <col min="15112" max="15112" width="10.5703125" style="24" bestFit="1" customWidth="1"/>
    <col min="15113" max="15113" width="7.42578125" style="24" bestFit="1" customWidth="1"/>
    <col min="15114" max="15114" width="10.85546875" style="24" bestFit="1" customWidth="1"/>
    <col min="15115" max="15360" width="17.42578125" style="24"/>
    <col min="15361" max="15361" width="24.140625" style="24" bestFit="1" customWidth="1"/>
    <col min="15362" max="15362" width="10.140625" style="24" customWidth="1"/>
    <col min="15363" max="15363" width="10.28515625" style="24" customWidth="1"/>
    <col min="15364" max="15364" width="10" style="24" customWidth="1"/>
    <col min="15365" max="15365" width="7.28515625" style="24" bestFit="1" customWidth="1"/>
    <col min="15366" max="15366" width="9.28515625" style="24" bestFit="1" customWidth="1"/>
    <col min="15367" max="15367" width="7.85546875" style="24" bestFit="1" customWidth="1"/>
    <col min="15368" max="15368" width="10.5703125" style="24" bestFit="1" customWidth="1"/>
    <col min="15369" max="15369" width="7.42578125" style="24" bestFit="1" customWidth="1"/>
    <col min="15370" max="15370" width="10.85546875" style="24" bestFit="1" customWidth="1"/>
    <col min="15371" max="15616" width="17.42578125" style="24"/>
    <col min="15617" max="15617" width="24.140625" style="24" bestFit="1" customWidth="1"/>
    <col min="15618" max="15618" width="10.140625" style="24" customWidth="1"/>
    <col min="15619" max="15619" width="10.28515625" style="24" customWidth="1"/>
    <col min="15620" max="15620" width="10" style="24" customWidth="1"/>
    <col min="15621" max="15621" width="7.28515625" style="24" bestFit="1" customWidth="1"/>
    <col min="15622" max="15622" width="9.28515625" style="24" bestFit="1" customWidth="1"/>
    <col min="15623" max="15623" width="7.85546875" style="24" bestFit="1" customWidth="1"/>
    <col min="15624" max="15624" width="10.5703125" style="24" bestFit="1" customWidth="1"/>
    <col min="15625" max="15625" width="7.42578125" style="24" bestFit="1" customWidth="1"/>
    <col min="15626" max="15626" width="10.85546875" style="24" bestFit="1" customWidth="1"/>
    <col min="15627" max="15872" width="17.42578125" style="24"/>
    <col min="15873" max="15873" width="24.140625" style="24" bestFit="1" customWidth="1"/>
    <col min="15874" max="15874" width="10.140625" style="24" customWidth="1"/>
    <col min="15875" max="15875" width="10.28515625" style="24" customWidth="1"/>
    <col min="15876" max="15876" width="10" style="24" customWidth="1"/>
    <col min="15877" max="15877" width="7.28515625" style="24" bestFit="1" customWidth="1"/>
    <col min="15878" max="15878" width="9.28515625" style="24" bestFit="1" customWidth="1"/>
    <col min="15879" max="15879" width="7.85546875" style="24" bestFit="1" customWidth="1"/>
    <col min="15880" max="15880" width="10.5703125" style="24" bestFit="1" customWidth="1"/>
    <col min="15881" max="15881" width="7.42578125" style="24" bestFit="1" customWidth="1"/>
    <col min="15882" max="15882" width="10.85546875" style="24" bestFit="1" customWidth="1"/>
    <col min="15883" max="16128" width="17.42578125" style="24"/>
    <col min="16129" max="16129" width="24.140625" style="24" bestFit="1" customWidth="1"/>
    <col min="16130" max="16130" width="10.140625" style="24" customWidth="1"/>
    <col min="16131" max="16131" width="10.28515625" style="24" customWidth="1"/>
    <col min="16132" max="16132" width="10" style="24" customWidth="1"/>
    <col min="16133" max="16133" width="7.28515625" style="24" bestFit="1" customWidth="1"/>
    <col min="16134" max="16134" width="9.28515625" style="24" bestFit="1" customWidth="1"/>
    <col min="16135" max="16135" width="7.85546875" style="24" bestFit="1" customWidth="1"/>
    <col min="16136" max="16136" width="10.5703125" style="24" bestFit="1" customWidth="1"/>
    <col min="16137" max="16137" width="7.42578125" style="24" bestFit="1" customWidth="1"/>
    <col min="16138" max="16138" width="10.85546875" style="24" bestFit="1" customWidth="1"/>
    <col min="16139" max="16384" width="17.42578125" style="24"/>
  </cols>
  <sheetData>
    <row r="1" spans="1:10" ht="28.5" customHeight="1" x14ac:dyDescent="0.2">
      <c r="A1" s="280" t="s">
        <v>72</v>
      </c>
      <c r="B1" s="281"/>
      <c r="C1" s="281"/>
      <c r="D1" s="281"/>
      <c r="E1" s="281"/>
      <c r="F1" s="281"/>
      <c r="G1" s="281"/>
      <c r="H1" s="281"/>
      <c r="I1" s="281"/>
      <c r="J1" s="282"/>
    </row>
    <row r="2" spans="1:10" ht="28.5" customHeight="1" x14ac:dyDescent="0.2">
      <c r="A2" s="283" t="s">
        <v>160</v>
      </c>
      <c r="B2" s="284"/>
      <c r="C2" s="284"/>
      <c r="D2" s="284"/>
      <c r="E2" s="284"/>
      <c r="F2" s="284"/>
      <c r="G2" s="284"/>
      <c r="H2" s="284"/>
      <c r="I2" s="284"/>
      <c r="J2" s="285"/>
    </row>
    <row r="3" spans="1:10" ht="28.5" customHeight="1" x14ac:dyDescent="0.2">
      <c r="A3" s="286" t="s">
        <v>73</v>
      </c>
      <c r="B3" s="287"/>
      <c r="C3" s="287"/>
      <c r="D3" s="287" t="s">
        <v>1</v>
      </c>
      <c r="E3" s="287"/>
      <c r="F3" s="288" t="s">
        <v>74</v>
      </c>
      <c r="G3" s="288"/>
      <c r="H3" s="288" t="s">
        <v>75</v>
      </c>
      <c r="I3" s="288"/>
      <c r="J3" s="289"/>
    </row>
    <row r="4" spans="1:10" ht="36" customHeight="1" thickBot="1" x14ac:dyDescent="0.25">
      <c r="A4" s="290" t="s">
        <v>76</v>
      </c>
      <c r="B4" s="291"/>
      <c r="C4" s="291"/>
      <c r="D4" s="292" t="s">
        <v>77</v>
      </c>
      <c r="E4" s="292"/>
      <c r="F4" s="293" t="s">
        <v>78</v>
      </c>
      <c r="G4" s="293"/>
      <c r="H4" s="294" t="s">
        <v>79</v>
      </c>
      <c r="I4" s="294"/>
      <c r="J4" s="295"/>
    </row>
    <row r="5" spans="1:10" ht="12" thickBot="1" x14ac:dyDescent="0.25">
      <c r="A5" s="296"/>
      <c r="B5" s="297"/>
      <c r="C5" s="297"/>
      <c r="D5" s="297"/>
      <c r="E5" s="297"/>
      <c r="F5" s="297"/>
      <c r="G5" s="297"/>
      <c r="H5" s="297"/>
      <c r="I5" s="297"/>
      <c r="J5" s="297"/>
    </row>
    <row r="6" spans="1:10" s="30" customFormat="1" ht="22.5" x14ac:dyDescent="0.25">
      <c r="A6" s="25" t="s">
        <v>80</v>
      </c>
      <c r="B6" s="26" t="s">
        <v>81</v>
      </c>
      <c r="C6" s="26" t="s">
        <v>82</v>
      </c>
      <c r="D6" s="27" t="s">
        <v>83</v>
      </c>
      <c r="E6" s="28" t="s">
        <v>84</v>
      </c>
      <c r="F6" s="279" t="s">
        <v>85</v>
      </c>
      <c r="G6" s="279"/>
      <c r="H6" s="279" t="s">
        <v>86</v>
      </c>
      <c r="I6" s="279"/>
      <c r="J6" s="29" t="s">
        <v>87</v>
      </c>
    </row>
    <row r="7" spans="1:10" ht="11.25" x14ac:dyDescent="0.2">
      <c r="A7" s="31"/>
      <c r="B7" s="32"/>
      <c r="C7" s="33"/>
      <c r="D7" s="34"/>
      <c r="E7" s="34"/>
      <c r="F7" s="298"/>
      <c r="G7" s="298"/>
      <c r="H7" s="298"/>
      <c r="I7" s="298"/>
      <c r="J7" s="35"/>
    </row>
    <row r="8" spans="1:10" ht="12" thickBot="1" x14ac:dyDescent="0.25">
      <c r="A8" s="299" t="s">
        <v>88</v>
      </c>
      <c r="B8" s="300"/>
      <c r="C8" s="300"/>
      <c r="D8" s="300"/>
      <c r="E8" s="300"/>
      <c r="F8" s="300"/>
      <c r="G8" s="300"/>
      <c r="H8" s="300"/>
      <c r="I8" s="301"/>
      <c r="J8" s="36">
        <f>SUM(J7)</f>
        <v>0</v>
      </c>
    </row>
    <row r="9" spans="1:10" ht="12" thickBot="1" x14ac:dyDescent="0.25">
      <c r="A9" s="302"/>
      <c r="B9" s="302"/>
      <c r="C9" s="302"/>
      <c r="D9" s="302"/>
      <c r="E9" s="302"/>
      <c r="F9" s="302"/>
      <c r="G9" s="302"/>
      <c r="H9" s="302"/>
      <c r="I9" s="302"/>
      <c r="J9" s="302"/>
    </row>
    <row r="10" spans="1:10" s="30" customFormat="1" ht="22.5" x14ac:dyDescent="0.25">
      <c r="A10" s="25" t="s">
        <v>89</v>
      </c>
      <c r="B10" s="26" t="s">
        <v>81</v>
      </c>
      <c r="C10" s="26" t="s">
        <v>90</v>
      </c>
      <c r="D10" s="27" t="s">
        <v>91</v>
      </c>
      <c r="E10" s="279" t="s">
        <v>92</v>
      </c>
      <c r="F10" s="279"/>
      <c r="G10" s="279" t="s">
        <v>93</v>
      </c>
      <c r="H10" s="279"/>
      <c r="I10" s="279"/>
      <c r="J10" s="29" t="s">
        <v>87</v>
      </c>
    </row>
    <row r="11" spans="1:10" s="42" customFormat="1" ht="11.25" x14ac:dyDescent="0.25">
      <c r="A11" s="37" t="s">
        <v>150</v>
      </c>
      <c r="B11" s="38">
        <v>4083</v>
      </c>
      <c r="C11" s="39">
        <v>2.2599999999999998</v>
      </c>
      <c r="D11" s="40">
        <v>128.33000000000001</v>
      </c>
      <c r="E11" s="303">
        <f>30.38*0.7714</f>
        <v>23.435131999999999</v>
      </c>
      <c r="F11" s="304"/>
      <c r="G11" s="305">
        <v>0.3</v>
      </c>
      <c r="H11" s="306"/>
      <c r="I11" s="307"/>
      <c r="J11" s="41">
        <f>E11*G11</f>
        <v>7.0305396</v>
      </c>
    </row>
    <row r="12" spans="1:10" s="42" customFormat="1" ht="11.25" x14ac:dyDescent="0.25">
      <c r="A12" s="37" t="s">
        <v>94</v>
      </c>
      <c r="B12" s="38">
        <v>4750</v>
      </c>
      <c r="C12" s="39">
        <v>1.24</v>
      </c>
      <c r="D12" s="40">
        <v>128.33000000000001</v>
      </c>
      <c r="E12" s="303">
        <f>14.13*0.7714</f>
        <v>10.899882</v>
      </c>
      <c r="F12" s="304"/>
      <c r="G12" s="305">
        <v>0.5</v>
      </c>
      <c r="H12" s="306"/>
      <c r="I12" s="307"/>
      <c r="J12" s="41">
        <f>E12*G12-0.01</f>
        <v>5.4399410000000001</v>
      </c>
    </row>
    <row r="13" spans="1:10" s="42" customFormat="1" ht="11.25" x14ac:dyDescent="0.25">
      <c r="A13" s="37" t="s">
        <v>95</v>
      </c>
      <c r="B13" s="38">
        <v>6111</v>
      </c>
      <c r="C13" s="39">
        <v>1</v>
      </c>
      <c r="D13" s="40">
        <v>128.33000000000001</v>
      </c>
      <c r="E13" s="303" t="s">
        <v>148</v>
      </c>
      <c r="F13" s="304"/>
      <c r="G13" s="305">
        <v>8</v>
      </c>
      <c r="H13" s="306"/>
      <c r="I13" s="307"/>
      <c r="J13" s="41">
        <f>E13*G13</f>
        <v>70.48</v>
      </c>
    </row>
    <row r="14" spans="1:10" s="42" customFormat="1" ht="11.25" x14ac:dyDescent="0.25">
      <c r="A14" s="37" t="s">
        <v>96</v>
      </c>
      <c r="B14" s="38">
        <v>6160</v>
      </c>
      <c r="C14" s="39"/>
      <c r="D14" s="40">
        <v>128.33000000000001</v>
      </c>
      <c r="E14" s="303" t="s">
        <v>149</v>
      </c>
      <c r="F14" s="304"/>
      <c r="G14" s="305">
        <v>1.3</v>
      </c>
      <c r="H14" s="306"/>
      <c r="I14" s="307"/>
      <c r="J14" s="41">
        <f>E14*G14</f>
        <v>15.587000000000002</v>
      </c>
    </row>
    <row r="15" spans="1:10" ht="12" thickBot="1" x14ac:dyDescent="0.25">
      <c r="A15" s="308" t="s">
        <v>97</v>
      </c>
      <c r="B15" s="309"/>
      <c r="C15" s="309"/>
      <c r="D15" s="309"/>
      <c r="E15" s="309"/>
      <c r="F15" s="309"/>
      <c r="G15" s="309"/>
      <c r="H15" s="309"/>
      <c r="I15" s="309"/>
      <c r="J15" s="36">
        <f>SUM(J11:J14)</f>
        <v>98.537480600000009</v>
      </c>
    </row>
    <row r="16" spans="1:10" ht="12" thickBot="1" x14ac:dyDescent="0.25">
      <c r="A16" s="310"/>
      <c r="B16" s="310"/>
      <c r="C16" s="310"/>
      <c r="D16" s="310"/>
      <c r="E16" s="310"/>
      <c r="F16" s="310"/>
      <c r="G16" s="310"/>
      <c r="H16" s="310"/>
      <c r="I16" s="310"/>
      <c r="J16" s="310"/>
    </row>
    <row r="17" spans="1:29" s="30" customFormat="1" ht="22.5" x14ac:dyDescent="0.25">
      <c r="A17" s="25" t="s">
        <v>98</v>
      </c>
      <c r="B17" s="26" t="s">
        <v>81</v>
      </c>
      <c r="C17" s="26" t="s">
        <v>99</v>
      </c>
      <c r="D17" s="27" t="s">
        <v>100</v>
      </c>
      <c r="E17" s="279" t="s">
        <v>101</v>
      </c>
      <c r="F17" s="279"/>
      <c r="G17" s="279" t="s">
        <v>102</v>
      </c>
      <c r="H17" s="279"/>
      <c r="I17" s="279"/>
      <c r="J17" s="29" t="s">
        <v>103</v>
      </c>
    </row>
    <row r="18" spans="1:29" ht="11.25" x14ac:dyDescent="0.2">
      <c r="A18" s="31" t="s">
        <v>104</v>
      </c>
      <c r="B18" s="32">
        <v>2000</v>
      </c>
      <c r="C18" s="43">
        <v>5</v>
      </c>
      <c r="D18" s="44" t="s">
        <v>105</v>
      </c>
      <c r="E18" s="298"/>
      <c r="F18" s="298"/>
      <c r="G18" s="313"/>
      <c r="H18" s="313"/>
      <c r="I18" s="313"/>
      <c r="J18" s="35">
        <f>0.87+3.03</f>
        <v>3.9</v>
      </c>
    </row>
    <row r="19" spans="1:29" ht="12" thickBot="1" x14ac:dyDescent="0.25">
      <c r="A19" s="299" t="s">
        <v>106</v>
      </c>
      <c r="B19" s="300"/>
      <c r="C19" s="300"/>
      <c r="D19" s="300"/>
      <c r="E19" s="300"/>
      <c r="F19" s="300"/>
      <c r="G19" s="300"/>
      <c r="H19" s="300"/>
      <c r="I19" s="301"/>
      <c r="J19" s="36">
        <v>1.31</v>
      </c>
    </row>
    <row r="20" spans="1:29" ht="12" thickBot="1" x14ac:dyDescent="0.25">
      <c r="A20" s="314"/>
      <c r="B20" s="314"/>
      <c r="C20" s="314"/>
      <c r="D20" s="314"/>
      <c r="E20" s="314"/>
      <c r="F20" s="314"/>
      <c r="G20" s="314"/>
      <c r="H20" s="314"/>
      <c r="I20" s="314"/>
      <c r="J20" s="314"/>
    </row>
    <row r="21" spans="1:29" ht="11.25" customHeight="1" x14ac:dyDescent="0.2">
      <c r="A21" s="45"/>
      <c r="B21" s="46"/>
      <c r="C21" s="46"/>
      <c r="D21" s="315" t="s">
        <v>107</v>
      </c>
      <c r="E21" s="316"/>
      <c r="F21" s="316"/>
      <c r="G21" s="316"/>
      <c r="H21" s="316"/>
      <c r="I21" s="316"/>
      <c r="J21" s="47">
        <f>J8+J15+J19</f>
        <v>99.847480600000011</v>
      </c>
    </row>
    <row r="22" spans="1:29" ht="11.25" customHeight="1" x14ac:dyDescent="0.2">
      <c r="A22" s="45"/>
      <c r="B22" s="46"/>
      <c r="C22" s="46"/>
      <c r="D22" s="286" t="s">
        <v>108</v>
      </c>
      <c r="E22" s="287"/>
      <c r="F22" s="287"/>
      <c r="G22" s="287"/>
      <c r="H22" s="287"/>
      <c r="I22" s="287"/>
      <c r="J22" s="48">
        <v>1</v>
      </c>
    </row>
    <row r="23" spans="1:29" ht="11.25" customHeight="1" thickBot="1" x14ac:dyDescent="0.25">
      <c r="A23" s="45"/>
      <c r="B23" s="46"/>
      <c r="C23" s="46"/>
      <c r="D23" s="317" t="s">
        <v>109</v>
      </c>
      <c r="E23" s="318"/>
      <c r="F23" s="318"/>
      <c r="G23" s="318"/>
      <c r="H23" s="318"/>
      <c r="I23" s="318"/>
      <c r="J23" s="36">
        <f>J21/J22</f>
        <v>99.847480600000011</v>
      </c>
    </row>
    <row r="24" spans="1:29" ht="12" thickBot="1" x14ac:dyDescent="0.25">
      <c r="A24" s="45"/>
      <c r="B24" s="46"/>
      <c r="C24" s="46"/>
      <c r="D24" s="46"/>
      <c r="E24" s="46"/>
      <c r="F24" s="46"/>
      <c r="G24" s="46"/>
      <c r="H24" s="49"/>
      <c r="J24" s="49"/>
    </row>
    <row r="25" spans="1:29" ht="22.5" x14ac:dyDescent="0.2">
      <c r="A25" s="25" t="s">
        <v>110</v>
      </c>
      <c r="B25" s="26" t="s">
        <v>81</v>
      </c>
      <c r="C25" s="26" t="s">
        <v>111</v>
      </c>
      <c r="D25" s="319" t="s">
        <v>112</v>
      </c>
      <c r="E25" s="319"/>
      <c r="F25" s="319"/>
      <c r="G25" s="279" t="s">
        <v>93</v>
      </c>
      <c r="H25" s="279"/>
      <c r="I25" s="279"/>
      <c r="J25" s="29" t="s">
        <v>112</v>
      </c>
    </row>
    <row r="26" spans="1:29" ht="22.5" x14ac:dyDescent="0.2">
      <c r="A26" s="50" t="s">
        <v>113</v>
      </c>
      <c r="B26" s="32" t="s">
        <v>114</v>
      </c>
      <c r="C26" s="32" t="s">
        <v>0</v>
      </c>
      <c r="D26" s="320">
        <f>8.42*0.7639</f>
        <v>6.4320380000000004</v>
      </c>
      <c r="E26" s="321"/>
      <c r="F26" s="322"/>
      <c r="G26" s="323">
        <f>1.5*2+2</f>
        <v>5</v>
      </c>
      <c r="H26" s="324"/>
      <c r="I26" s="325"/>
      <c r="J26" s="35">
        <f>D26*G26</f>
        <v>32.16019</v>
      </c>
    </row>
    <row r="27" spans="1:29" ht="22.5" x14ac:dyDescent="0.2">
      <c r="A27" s="50" t="s">
        <v>115</v>
      </c>
      <c r="B27" s="32" t="s">
        <v>116</v>
      </c>
      <c r="C27" s="32" t="s">
        <v>117</v>
      </c>
      <c r="D27" s="311" t="s">
        <v>151</v>
      </c>
      <c r="E27" s="311"/>
      <c r="F27" s="311"/>
      <c r="G27" s="312">
        <v>115.59</v>
      </c>
      <c r="H27" s="312"/>
      <c r="I27" s="312"/>
      <c r="J27" s="35">
        <f>D27*G27</f>
        <v>418.43580000000003</v>
      </c>
    </row>
    <row r="28" spans="1:29" ht="22.5" x14ac:dyDescent="0.2">
      <c r="A28" s="50" t="s">
        <v>118</v>
      </c>
      <c r="B28" s="32" t="s">
        <v>119</v>
      </c>
      <c r="C28" s="32" t="s">
        <v>0</v>
      </c>
      <c r="D28" s="311" t="s">
        <v>152</v>
      </c>
      <c r="E28" s="311"/>
      <c r="F28" s="311"/>
      <c r="G28" s="312">
        <f>4*1.5</f>
        <v>6</v>
      </c>
      <c r="H28" s="312"/>
      <c r="I28" s="312"/>
      <c r="J28" s="35">
        <f>D28*G28</f>
        <v>482.88</v>
      </c>
    </row>
    <row r="29" spans="1:29" ht="15.75" thickBot="1" x14ac:dyDescent="0.3">
      <c r="A29" s="299" t="s">
        <v>120</v>
      </c>
      <c r="B29" s="300"/>
      <c r="C29" s="300"/>
      <c r="D29" s="300"/>
      <c r="E29" s="300"/>
      <c r="F29" s="300"/>
      <c r="G29" s="300"/>
      <c r="H29" s="300"/>
      <c r="I29" s="301"/>
      <c r="J29" s="36">
        <f>SUM(J26:J28)</f>
        <v>933.47599000000002</v>
      </c>
      <c r="L29"/>
      <c r="M29" s="51" t="s">
        <v>121</v>
      </c>
      <c r="N29" s="51" t="s">
        <v>122</v>
      </c>
      <c r="O29" s="51" t="s">
        <v>123</v>
      </c>
      <c r="P29" s="51" t="s">
        <v>124</v>
      </c>
      <c r="Q29" s="51" t="s">
        <v>125</v>
      </c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30"/>
    </row>
    <row r="30" spans="1:29" ht="15.75" thickBot="1" x14ac:dyDescent="0.3">
      <c r="A30" s="314"/>
      <c r="B30" s="314"/>
      <c r="C30" s="314"/>
      <c r="D30" s="314"/>
      <c r="E30" s="314"/>
      <c r="F30" s="314"/>
      <c r="G30" s="314"/>
      <c r="H30" s="314"/>
      <c r="I30" s="314"/>
      <c r="J30" s="314"/>
      <c r="L30" t="s">
        <v>126</v>
      </c>
      <c r="M30" s="51">
        <f>(1.5*2+1*2)*1.7*0.3+1.5*1*0.3</f>
        <v>3</v>
      </c>
      <c r="N30" s="51">
        <f>1.5*1*0.05</f>
        <v>7.5000000000000011E-2</v>
      </c>
      <c r="O30" s="51">
        <f>(1.5*2+1*2)*1.7</f>
        <v>8.5</v>
      </c>
      <c r="P30" s="51">
        <f>(U30+V30)*0.963</f>
        <v>56.17499999999999</v>
      </c>
      <c r="Q30" s="51">
        <f>1.6*1.2*0.3+1.6*1.2*1.5</f>
        <v>3.456</v>
      </c>
      <c r="R30" s="52"/>
      <c r="S30" s="52">
        <f>1.5/0.15</f>
        <v>10</v>
      </c>
      <c r="T30" s="52">
        <f>1/0.15</f>
        <v>6.666666666666667</v>
      </c>
      <c r="U30" s="52">
        <f>S30*Z30</f>
        <v>37</v>
      </c>
      <c r="V30" s="52">
        <f>T30*AA30</f>
        <v>21.333333333333332</v>
      </c>
      <c r="W30" s="52">
        <f>1.7/0.15</f>
        <v>11.333333333333334</v>
      </c>
      <c r="X30" s="52">
        <f>W30*AB30</f>
        <v>53.266666666666659</v>
      </c>
      <c r="Y30" s="52"/>
      <c r="Z30" s="52">
        <f>1.5*2-(0.05*4)+1-(0.05*2)</f>
        <v>3.6999999999999997</v>
      </c>
      <c r="AA30" s="52">
        <f>1.5-(2*0.05)+1*2-(4*0.05)</f>
        <v>3.1999999999999997</v>
      </c>
      <c r="AB30" s="52">
        <f>1.5*2-(4*0.05)+1*2-(4*0.05)+0.1</f>
        <v>4.6999999999999993</v>
      </c>
      <c r="AC30" s="30"/>
    </row>
    <row r="31" spans="1:29" ht="22.5" x14ac:dyDescent="0.2">
      <c r="A31" s="25" t="s">
        <v>127</v>
      </c>
      <c r="B31" s="26" t="s">
        <v>81</v>
      </c>
      <c r="C31" s="26" t="s">
        <v>111</v>
      </c>
      <c r="D31" s="319" t="s">
        <v>112</v>
      </c>
      <c r="E31" s="319"/>
      <c r="F31" s="319"/>
      <c r="G31" s="279" t="s">
        <v>93</v>
      </c>
      <c r="H31" s="279"/>
      <c r="I31" s="279"/>
      <c r="J31" s="29" t="s">
        <v>112</v>
      </c>
    </row>
    <row r="32" spans="1:29" ht="33.75" x14ac:dyDescent="0.2">
      <c r="A32" s="53" t="s">
        <v>128</v>
      </c>
      <c r="B32" s="54">
        <v>40376</v>
      </c>
      <c r="C32" s="32" t="s">
        <v>117</v>
      </c>
      <c r="D32" s="320">
        <f>7.02*0.7714</f>
        <v>5.4152279999999999</v>
      </c>
      <c r="E32" s="321"/>
      <c r="F32" s="322"/>
      <c r="G32" s="323">
        <f>P30</f>
        <v>56.17499999999999</v>
      </c>
      <c r="H32" s="324"/>
      <c r="I32" s="325"/>
      <c r="J32" s="35">
        <f t="shared" ref="J32:J39" si="0">D32*G32</f>
        <v>304.20043289999995</v>
      </c>
    </row>
    <row r="33" spans="1:11" ht="22.5" x14ac:dyDescent="0.2">
      <c r="A33" s="50" t="s">
        <v>129</v>
      </c>
      <c r="B33" s="32">
        <v>40358</v>
      </c>
      <c r="C33" s="32" t="s">
        <v>4</v>
      </c>
      <c r="D33" s="311">
        <f>420.42*0.7714</f>
        <v>324.31198799999999</v>
      </c>
      <c r="E33" s="311"/>
      <c r="F33" s="311"/>
      <c r="G33" s="312">
        <v>0.7</v>
      </c>
      <c r="H33" s="312"/>
      <c r="I33" s="312"/>
      <c r="J33" s="35">
        <f t="shared" si="0"/>
        <v>227.01839159999997</v>
      </c>
    </row>
    <row r="34" spans="1:11" ht="48.75" customHeight="1" x14ac:dyDescent="0.2">
      <c r="A34" s="50" t="s">
        <v>155</v>
      </c>
      <c r="B34" s="32" t="s">
        <v>154</v>
      </c>
      <c r="C34" s="32" t="s">
        <v>4</v>
      </c>
      <c r="D34" s="311" t="s">
        <v>153</v>
      </c>
      <c r="E34" s="311"/>
      <c r="F34" s="311"/>
      <c r="G34" s="312">
        <f>1.5*1*0.05</f>
        <v>7.5000000000000011E-2</v>
      </c>
      <c r="H34" s="312"/>
      <c r="I34" s="312"/>
      <c r="J34" s="35">
        <f>D34*G34</f>
        <v>31.743000000000006</v>
      </c>
    </row>
    <row r="35" spans="1:11" ht="48.75" customHeight="1" x14ac:dyDescent="0.2">
      <c r="A35" s="50" t="s">
        <v>157</v>
      </c>
      <c r="B35" s="32" t="s">
        <v>156</v>
      </c>
      <c r="C35" s="32" t="s">
        <v>4</v>
      </c>
      <c r="D35" s="311">
        <v>94.58</v>
      </c>
      <c r="E35" s="311"/>
      <c r="F35" s="311"/>
      <c r="G35" s="312">
        <f>1.5*1*0.15</f>
        <v>0.22499999999999998</v>
      </c>
      <c r="H35" s="312"/>
      <c r="I35" s="312"/>
      <c r="J35" s="35">
        <f>D35*G35</f>
        <v>21.280499999999996</v>
      </c>
    </row>
    <row r="36" spans="1:11" ht="45" x14ac:dyDescent="0.2">
      <c r="A36" s="50" t="s">
        <v>130</v>
      </c>
      <c r="B36" s="32">
        <v>40312</v>
      </c>
      <c r="C36" s="32" t="s">
        <v>3</v>
      </c>
      <c r="D36" s="311">
        <f>66.71*0.7714</f>
        <v>51.460093999999991</v>
      </c>
      <c r="E36" s="311"/>
      <c r="F36" s="311"/>
      <c r="G36" s="312">
        <v>8.5</v>
      </c>
      <c r="H36" s="312"/>
      <c r="I36" s="312"/>
      <c r="J36" s="35">
        <f t="shared" si="0"/>
        <v>437.41079899999994</v>
      </c>
    </row>
    <row r="37" spans="1:11" ht="33.75" x14ac:dyDescent="0.2">
      <c r="A37" s="50" t="s">
        <v>131</v>
      </c>
      <c r="B37" s="32">
        <v>40282</v>
      </c>
      <c r="C37" s="32" t="s">
        <v>4</v>
      </c>
      <c r="D37" s="311">
        <f>8.95*0.7714</f>
        <v>6.9040299999999997</v>
      </c>
      <c r="E37" s="311"/>
      <c r="F37" s="311"/>
      <c r="G37" s="312">
        <f>1.6*1.2*1.5</f>
        <v>2.88</v>
      </c>
      <c r="H37" s="312"/>
      <c r="I37" s="312"/>
      <c r="J37" s="35">
        <f t="shared" si="0"/>
        <v>19.883606399999998</v>
      </c>
    </row>
    <row r="38" spans="1:11" ht="33.75" x14ac:dyDescent="0.2">
      <c r="A38" s="50" t="s">
        <v>132</v>
      </c>
      <c r="B38" s="32">
        <v>42963</v>
      </c>
      <c r="C38" s="32" t="s">
        <v>4</v>
      </c>
      <c r="D38" s="311">
        <f>13.87*0.7714</f>
        <v>10.699318</v>
      </c>
      <c r="E38" s="311"/>
      <c r="F38" s="311"/>
      <c r="G38" s="312">
        <f>1.6*1.2*0.3</f>
        <v>0.57599999999999996</v>
      </c>
      <c r="H38" s="312"/>
      <c r="I38" s="312"/>
      <c r="J38" s="35">
        <f t="shared" si="0"/>
        <v>6.1628071679999996</v>
      </c>
    </row>
    <row r="39" spans="1:11" ht="33.75" x14ac:dyDescent="0.2">
      <c r="A39" s="50" t="s">
        <v>133</v>
      </c>
      <c r="B39" s="32">
        <v>40303</v>
      </c>
      <c r="C39" s="32" t="s">
        <v>4</v>
      </c>
      <c r="D39" s="311">
        <f>39.22*0.7714</f>
        <v>30.254307999999998</v>
      </c>
      <c r="E39" s="311"/>
      <c r="F39" s="311"/>
      <c r="G39" s="312">
        <f>(G37+G38)-G33</f>
        <v>2.7560000000000002</v>
      </c>
      <c r="H39" s="312"/>
      <c r="I39" s="312"/>
      <c r="J39" s="35">
        <f t="shared" si="0"/>
        <v>83.380872847999996</v>
      </c>
    </row>
    <row r="40" spans="1:11" ht="12" thickBot="1" x14ac:dyDescent="0.25">
      <c r="A40" s="299" t="s">
        <v>134</v>
      </c>
      <c r="B40" s="300"/>
      <c r="C40" s="300"/>
      <c r="D40" s="300"/>
      <c r="E40" s="300"/>
      <c r="F40" s="300"/>
      <c r="G40" s="300"/>
      <c r="H40" s="300"/>
      <c r="I40" s="301"/>
      <c r="J40" s="36">
        <f>SUM(J32:J39)</f>
        <v>1131.080409916</v>
      </c>
    </row>
    <row r="41" spans="1:11" ht="12" thickBot="1" x14ac:dyDescent="0.25">
      <c r="A41" s="314"/>
      <c r="B41" s="314"/>
      <c r="C41" s="314"/>
      <c r="D41" s="314"/>
      <c r="E41" s="314"/>
      <c r="F41" s="314"/>
      <c r="G41" s="314"/>
      <c r="H41" s="314"/>
      <c r="I41" s="314"/>
      <c r="J41" s="314"/>
    </row>
    <row r="42" spans="1:11" ht="22.5" x14ac:dyDescent="0.2">
      <c r="A42" s="25" t="s">
        <v>135</v>
      </c>
      <c r="B42" s="26" t="s">
        <v>81</v>
      </c>
      <c r="C42" s="26" t="s">
        <v>111</v>
      </c>
      <c r="D42" s="27" t="s">
        <v>136</v>
      </c>
      <c r="E42" s="27" t="s">
        <v>137</v>
      </c>
      <c r="F42" s="27" t="s">
        <v>138</v>
      </c>
      <c r="G42" s="27" t="s">
        <v>139</v>
      </c>
      <c r="H42" s="55" t="s">
        <v>103</v>
      </c>
      <c r="I42" s="56" t="s">
        <v>93</v>
      </c>
      <c r="J42" s="57" t="s">
        <v>140</v>
      </c>
    </row>
    <row r="43" spans="1:11" ht="11.25" x14ac:dyDescent="0.2">
      <c r="A43" s="58"/>
      <c r="B43" s="59"/>
      <c r="C43" s="59"/>
      <c r="D43" s="60"/>
      <c r="E43" s="61"/>
      <c r="F43" s="61"/>
      <c r="G43" s="61"/>
      <c r="H43" s="62"/>
      <c r="I43" s="63"/>
      <c r="J43" s="35"/>
    </row>
    <row r="44" spans="1:11" ht="12" thickBot="1" x14ac:dyDescent="0.25">
      <c r="A44" s="299" t="s">
        <v>141</v>
      </c>
      <c r="B44" s="300"/>
      <c r="C44" s="300"/>
      <c r="D44" s="300"/>
      <c r="E44" s="300"/>
      <c r="F44" s="300"/>
      <c r="G44" s="300"/>
      <c r="H44" s="300"/>
      <c r="I44" s="301"/>
      <c r="J44" s="36">
        <f>J43</f>
        <v>0</v>
      </c>
    </row>
    <row r="45" spans="1:11" ht="12" thickBot="1" x14ac:dyDescent="0.25">
      <c r="A45" s="64"/>
      <c r="B45" s="65"/>
      <c r="C45" s="65"/>
      <c r="D45" s="66"/>
      <c r="E45" s="67"/>
      <c r="F45" s="67"/>
      <c r="G45" s="67"/>
      <c r="H45" s="68"/>
      <c r="I45" s="69"/>
      <c r="J45" s="70"/>
    </row>
    <row r="46" spans="1:11" ht="11.25" customHeight="1" x14ac:dyDescent="0.2">
      <c r="A46" s="64"/>
      <c r="B46" s="65"/>
      <c r="C46" s="65"/>
      <c r="D46" s="327" t="s">
        <v>142</v>
      </c>
      <c r="E46" s="328"/>
      <c r="F46" s="328"/>
      <c r="G46" s="328"/>
      <c r="H46" s="328"/>
      <c r="I46" s="328"/>
      <c r="J46" s="71">
        <f>J23+J29+J40+J44</f>
        <v>2164.4038805159998</v>
      </c>
    </row>
    <row r="47" spans="1:11" ht="11.25" x14ac:dyDescent="0.2">
      <c r="A47" s="45"/>
      <c r="B47" s="46"/>
      <c r="C47" s="65"/>
      <c r="D47" s="329" t="s">
        <v>158</v>
      </c>
      <c r="E47" s="330"/>
      <c r="F47" s="330"/>
      <c r="G47" s="330"/>
      <c r="H47" s="330"/>
      <c r="I47" s="330"/>
      <c r="J47" s="72">
        <f>J46*0.35</f>
        <v>757.5413581805999</v>
      </c>
    </row>
    <row r="48" spans="1:11" ht="12" customHeight="1" thickBot="1" x14ac:dyDescent="0.25">
      <c r="A48" s="45"/>
      <c r="B48" s="46"/>
      <c r="C48" s="46"/>
      <c r="D48" s="331" t="s">
        <v>143</v>
      </c>
      <c r="E48" s="332"/>
      <c r="F48" s="332"/>
      <c r="G48" s="332"/>
      <c r="H48" s="332"/>
      <c r="I48" s="332"/>
      <c r="J48" s="73">
        <f>J46*1.35</f>
        <v>2921.9452386966</v>
      </c>
      <c r="K48" s="74"/>
    </row>
    <row r="49" spans="1:10" ht="11.25" x14ac:dyDescent="0.2">
      <c r="A49" s="45"/>
      <c r="B49" s="46"/>
      <c r="C49" s="46"/>
      <c r="D49" s="75"/>
      <c r="E49" s="76"/>
      <c r="F49" s="77"/>
      <c r="G49" s="77"/>
      <c r="H49" s="77"/>
      <c r="I49" s="77"/>
      <c r="J49" s="78"/>
    </row>
    <row r="50" spans="1:10" ht="15" customHeight="1" x14ac:dyDescent="0.2">
      <c r="A50" s="45"/>
      <c r="B50" s="46"/>
      <c r="C50" s="46"/>
      <c r="D50" s="75"/>
      <c r="E50" s="76"/>
      <c r="F50" s="77"/>
      <c r="G50" s="77"/>
      <c r="H50" s="77"/>
      <c r="I50" s="77"/>
      <c r="J50" s="78"/>
    </row>
    <row r="51" spans="1:10" ht="11.25" x14ac:dyDescent="0.2">
      <c r="A51" s="45"/>
      <c r="B51" s="79"/>
      <c r="C51" s="65"/>
      <c r="D51" s="80"/>
      <c r="E51" s="76"/>
      <c r="F51" s="65"/>
      <c r="G51" s="65"/>
      <c r="H51" s="68"/>
      <c r="I51" s="69"/>
    </row>
    <row r="52" spans="1:10" ht="11.25" x14ac:dyDescent="0.2">
      <c r="A52" s="45"/>
      <c r="B52" s="81"/>
      <c r="C52" s="81"/>
      <c r="D52" s="82"/>
      <c r="E52" s="81"/>
      <c r="F52" s="81"/>
      <c r="G52" s="83"/>
      <c r="H52" s="68"/>
      <c r="I52" s="69"/>
    </row>
    <row r="53" spans="1:10" ht="11.25" x14ac:dyDescent="0.2">
      <c r="A53" s="326" t="s">
        <v>144</v>
      </c>
      <c r="B53" s="326"/>
      <c r="C53" s="326"/>
      <c r="D53" s="326"/>
      <c r="E53" s="326"/>
      <c r="F53" s="326"/>
      <c r="G53" s="326"/>
      <c r="H53" s="326"/>
      <c r="I53" s="326"/>
      <c r="J53" s="326"/>
    </row>
    <row r="54" spans="1:10" ht="11.25" x14ac:dyDescent="0.2">
      <c r="A54" s="326" t="s">
        <v>145</v>
      </c>
      <c r="B54" s="326"/>
      <c r="C54" s="326"/>
      <c r="D54" s="326"/>
      <c r="E54" s="326"/>
      <c r="F54" s="326"/>
      <c r="G54" s="326"/>
      <c r="H54" s="326"/>
      <c r="I54" s="326"/>
      <c r="J54" s="326"/>
    </row>
    <row r="55" spans="1:10" ht="11.25" x14ac:dyDescent="0.2">
      <c r="A55" s="326" t="s">
        <v>146</v>
      </c>
      <c r="B55" s="326"/>
      <c r="C55" s="326"/>
      <c r="D55" s="326"/>
      <c r="E55" s="326"/>
      <c r="F55" s="326"/>
      <c r="G55" s="326"/>
      <c r="H55" s="326"/>
      <c r="I55" s="326"/>
      <c r="J55" s="326"/>
    </row>
  </sheetData>
  <mergeCells count="75">
    <mergeCell ref="A55:J55"/>
    <mergeCell ref="A44:I44"/>
    <mergeCell ref="D46:I46"/>
    <mergeCell ref="D47:I47"/>
    <mergeCell ref="D48:I48"/>
    <mergeCell ref="A53:J53"/>
    <mergeCell ref="A54:J54"/>
    <mergeCell ref="A41:J41"/>
    <mergeCell ref="D35:F35"/>
    <mergeCell ref="G35:I35"/>
    <mergeCell ref="D36:F36"/>
    <mergeCell ref="G36:I36"/>
    <mergeCell ref="D37:F37"/>
    <mergeCell ref="G37:I37"/>
    <mergeCell ref="D38:F38"/>
    <mergeCell ref="G38:I38"/>
    <mergeCell ref="D39:F39"/>
    <mergeCell ref="G39:I39"/>
    <mergeCell ref="A40:I40"/>
    <mergeCell ref="D32:F32"/>
    <mergeCell ref="G32:I32"/>
    <mergeCell ref="D33:F33"/>
    <mergeCell ref="G33:I33"/>
    <mergeCell ref="D34:F34"/>
    <mergeCell ref="G34:I34"/>
    <mergeCell ref="D28:F28"/>
    <mergeCell ref="G28:I28"/>
    <mergeCell ref="A29:I29"/>
    <mergeCell ref="A30:J30"/>
    <mergeCell ref="D31:F31"/>
    <mergeCell ref="G31:I31"/>
    <mergeCell ref="D27:F27"/>
    <mergeCell ref="G27:I27"/>
    <mergeCell ref="E18:F18"/>
    <mergeCell ref="G18:I18"/>
    <mergeCell ref="A19:I19"/>
    <mergeCell ref="A20:J20"/>
    <mergeCell ref="D21:I21"/>
    <mergeCell ref="D22:I22"/>
    <mergeCell ref="D23:I23"/>
    <mergeCell ref="D25:F25"/>
    <mergeCell ref="G25:I25"/>
    <mergeCell ref="D26:F26"/>
    <mergeCell ref="G26:I26"/>
    <mergeCell ref="E14:F14"/>
    <mergeCell ref="G14:I14"/>
    <mergeCell ref="A15:I15"/>
    <mergeCell ref="A16:J16"/>
    <mergeCell ref="E17:F17"/>
    <mergeCell ref="G17:I17"/>
    <mergeCell ref="E11:F11"/>
    <mergeCell ref="G11:I11"/>
    <mergeCell ref="E12:F12"/>
    <mergeCell ref="G12:I12"/>
    <mergeCell ref="E13:F13"/>
    <mergeCell ref="G13:I13"/>
    <mergeCell ref="F7:G7"/>
    <mergeCell ref="H7:I7"/>
    <mergeCell ref="A8:I8"/>
    <mergeCell ref="A9:J9"/>
    <mergeCell ref="E10:F10"/>
    <mergeCell ref="G10:I10"/>
    <mergeCell ref="F6:G6"/>
    <mergeCell ref="H6:I6"/>
    <mergeCell ref="A1:J1"/>
    <mergeCell ref="A2:J2"/>
    <mergeCell ref="A3:C3"/>
    <mergeCell ref="D3:E3"/>
    <mergeCell ref="F3:G3"/>
    <mergeCell ref="H3:J3"/>
    <mergeCell ref="A4:C4"/>
    <mergeCell ref="D4:E4"/>
    <mergeCell ref="F4:G4"/>
    <mergeCell ref="H4:J4"/>
    <mergeCell ref="A5:J5"/>
  </mergeCells>
  <pageMargins left="0.511811024" right="0.511811024" top="0.78740157499999996" bottom="0.78740157499999996" header="0.31496062000000002" footer="0.31496062000000002"/>
  <pageSetup paperSize="9" scale="76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3</vt:i4>
      </vt:variant>
    </vt:vector>
  </HeadingPairs>
  <TitlesOfParts>
    <vt:vector size="7" baseType="lpstr">
      <vt:lpstr>PLANILHA </vt:lpstr>
      <vt:lpstr>MEMORIA DE CALCULO</vt:lpstr>
      <vt:lpstr>Cronograma</vt:lpstr>
      <vt:lpstr>Trincheira drenante COMP 02</vt:lpstr>
      <vt:lpstr>Cronograma!Area_de_impressao</vt:lpstr>
      <vt:lpstr>'Trincheira drenante COMP 02'!Area_de_impressao</vt:lpstr>
      <vt:lpstr>Cronograma!Titulos_de_impressao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BOHRY</dc:creator>
  <cp:lastModifiedBy>PMSDN</cp:lastModifiedBy>
  <cp:lastPrinted>2018-04-13T12:58:57Z</cp:lastPrinted>
  <dcterms:created xsi:type="dcterms:W3CDTF">2009-05-08T17:29:37Z</dcterms:created>
  <dcterms:modified xsi:type="dcterms:W3CDTF">2018-04-13T13:01:25Z</dcterms:modified>
</cp:coreProperties>
</file>