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10800" windowWidth="12120" windowHeight="9060" activeTab="0"/>
  </bookViews>
  <sheets>
    <sheet name="Planilha Pad. SINAPI" sheetId="1" r:id="rId1"/>
    <sheet name="MEMÓRIA DE CALCULO" sheetId="2" r:id="rId2"/>
    <sheet name="CRONOGRAMA" sheetId="3" r:id="rId3"/>
    <sheet name="COMP 01" sheetId="4" r:id="rId4"/>
    <sheet name="Verificação do BDI" sheetId="5" r:id="rId5"/>
  </sheets>
  <externalReferences>
    <externalReference r:id="rId8"/>
  </externalReferences>
  <definedNames>
    <definedName name="_xlfn.SUMIFS" hidden="1">#NAME?</definedName>
    <definedName name="_xlnm.Print_Area" localSheetId="1">'MEMÓRIA DE CALCULO'!$A$1:$S$896</definedName>
    <definedName name="_xlnm.Print_Area" localSheetId="4">'Verificação do BDI'!$A$1:$H$33</definedName>
    <definedName name="_xlnm.Print_Titles" localSheetId="0">'Planilha Pad. SINAPI'!$1:$12</definedName>
  </definedNames>
  <calcPr fullCalcOnLoad="1"/>
</workbook>
</file>

<file path=xl/comments5.xml><?xml version="1.0" encoding="utf-8"?>
<comments xmlns="http://schemas.openxmlformats.org/spreadsheetml/2006/main">
  <authors>
    <author>Cremilson In?cio de Souza</author>
    <author>c094707</author>
  </authors>
  <commentList>
    <comment ref="B8" authorId="0">
      <text>
        <r>
          <rPr>
            <b/>
            <sz val="9"/>
            <rFont val="Tahoma"/>
            <family val="0"/>
          </rPr>
          <t>Escolha</t>
        </r>
        <r>
          <rPr>
            <sz val="9"/>
            <rFont val="Tahoma"/>
            <family val="0"/>
          </rPr>
          <t xml:space="preserve">
</t>
        </r>
      </text>
    </comment>
    <comment ref="B11" authorId="0">
      <text>
        <r>
          <rPr>
            <sz val="9"/>
            <rFont val="Tahoma"/>
            <family val="2"/>
          </rPr>
          <t>3.3.10.7.6.1</t>
        </r>
        <r>
          <rPr>
            <b/>
            <sz val="9"/>
            <rFont val="Tahoma"/>
            <family val="0"/>
          </rPr>
          <t xml:space="preserve"> “Construção de Edifícios” </t>
        </r>
        <r>
          <rPr>
            <sz val="9"/>
            <rFont val="Tahoma"/>
            <family val="2"/>
          </rPr>
          <t>enquadram-se:</t>
        </r>
        <r>
          <rPr>
            <b/>
            <sz val="9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 xml:space="preserve"> a </t>
        </r>
        <r>
          <rPr>
            <u val="single"/>
            <sz val="9"/>
            <rFont val="Tahoma"/>
            <family val="2"/>
          </rPr>
          <t>construção e reforma de edifícios</t>
        </r>
        <r>
          <rPr>
            <sz val="9"/>
            <rFont val="Tahoma"/>
            <family val="2"/>
          </rPr>
          <t>, unidades habitacionais, escolas, hospitais, hotéis, restaurantes, armazéns e depósitos, edifícios para uso agropecuário, estações para trens e metropolitanos,</t>
        </r>
        <r>
          <rPr>
            <u val="single"/>
            <sz val="9"/>
            <rFont val="Tahoma"/>
            <family val="2"/>
          </rPr>
          <t xml:space="preserve"> estádios esportivos e quadras cobertas,</t>
        </r>
        <r>
          <rPr>
            <sz val="9"/>
            <rFont val="Tahoma"/>
            <family val="2"/>
          </rPr>
          <t xml:space="preserve"> instalações para embarque e desembarque de passageiros (em aeroportos, rodoviárias, portos, entre outros), penitenciárias e presídios, a construção de edifícios industriais (fábricas, oficinas, galpões industriais, entre outros), conforme classificação 4120-4 do CNAE 2.0;
</t>
        </r>
        <r>
          <rPr>
            <u val="single"/>
            <sz val="9"/>
            <rFont val="Tahoma"/>
            <family val="2"/>
          </rPr>
          <t xml:space="preserve"> pórticos, mirantes </t>
        </r>
        <r>
          <rPr>
            <sz val="9"/>
            <rFont val="Tahoma"/>
            <family val="2"/>
          </rPr>
          <t xml:space="preserve">e outros edifícios de finalidade turística.
</t>
        </r>
        <r>
          <rPr>
            <b/>
            <sz val="9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>3.3.10.7.6.2</t>
        </r>
        <r>
          <rPr>
            <b/>
            <sz val="9"/>
            <rFont val="Tahoma"/>
            <family val="0"/>
          </rPr>
          <t xml:space="preserve"> “Construção de Rodovias e Ferrovias”</t>
        </r>
        <r>
          <rPr>
            <sz val="9"/>
            <rFont val="Tahoma"/>
            <family val="2"/>
          </rPr>
          <t xml:space="preserve"> enquadram-se:</t>
        </r>
        <r>
          <rPr>
            <b/>
            <sz val="9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 xml:space="preserve"> a construção e recuperação de autoestradas, rodovias e outras vias não urbanas para passagem de veículos, vias férreas de superfície ou subterrâneas (inclusive para metropolitanos), pistas de aeroportos;
 a pavimentação de autoestradas, rodovias e outras vias não urbanas, construção de pontes, viadutos e túneis, a instalação de barreiras acústicas, a construção de praças de pedágio, a sinalização com pintura em rodovias e aeroportos, a instalação de placas de sinalização de tráfego e semelhantes, conforme classificação 4211-1 do CNAE 2.0;
 a construção, </t>
        </r>
        <r>
          <rPr>
            <u val="single"/>
            <sz val="9"/>
            <rFont val="Tahoma"/>
            <family val="2"/>
          </rPr>
          <t>pavimentação e sinalização de vias urbanas</t>
        </r>
        <r>
          <rPr>
            <sz val="9"/>
            <rFont val="Tahoma"/>
            <family val="2"/>
          </rPr>
          <t xml:space="preserve">, ruas e locais para estacionamento de veículos, a construção de </t>
        </r>
        <r>
          <rPr>
            <u val="single"/>
            <sz val="9"/>
            <rFont val="Tahoma"/>
            <family val="2"/>
          </rPr>
          <t>praças</t>
        </r>
        <r>
          <rPr>
            <sz val="9"/>
            <rFont val="Tahoma"/>
            <family val="2"/>
          </rPr>
          <t xml:space="preserve">, pista de atletismo, </t>
        </r>
        <r>
          <rPr>
            <u val="single"/>
            <sz val="9"/>
            <rFont val="Tahoma"/>
            <family val="2"/>
          </rPr>
          <t xml:space="preserve">campos de futebol </t>
        </r>
        <r>
          <rPr>
            <sz val="9"/>
            <rFont val="Tahoma"/>
            <family val="2"/>
          </rPr>
          <t xml:space="preserve">e </t>
        </r>
        <r>
          <rPr>
            <u val="single"/>
            <sz val="9"/>
            <rFont val="Tahoma"/>
            <family val="2"/>
          </rPr>
          <t>calçadas</t>
        </r>
        <r>
          <rPr>
            <sz val="9"/>
            <rFont val="Tahoma"/>
            <family val="2"/>
          </rPr>
          <t xml:space="preserve"> para pedestres, elevados, passarelas e </t>
        </r>
        <r>
          <rPr>
            <i/>
            <sz val="9"/>
            <rFont val="Tahoma"/>
            <family val="2"/>
          </rPr>
          <t>ciclovias</t>
        </r>
        <r>
          <rPr>
            <sz val="9"/>
            <rFont val="Tahoma"/>
            <family val="2"/>
          </rPr>
          <t xml:space="preserve">, metrô e VLT.
</t>
        </r>
        <r>
          <rPr>
            <b/>
            <sz val="9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>3.3.10.7.6.3</t>
        </r>
        <r>
          <rPr>
            <b/>
            <sz val="9"/>
            <rFont val="Tahoma"/>
            <family val="0"/>
          </rPr>
          <t xml:space="preserve"> “Construção de Redes de Abastecimento de Água, Coleta de Esgoto e Construções Correlatas” </t>
        </r>
        <r>
          <rPr>
            <sz val="9"/>
            <rFont val="Tahoma"/>
            <family val="2"/>
          </rPr>
          <t>enquadram-se:</t>
        </r>
        <r>
          <rPr>
            <b/>
            <sz val="9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 xml:space="preserve"> a construção de sistemas para o abastecimento de água tratada - reservatórios de distribuição, estações elevatórias de bombeamento, linhas principais de adução de longa e média distância e redes de distribuição de água, a construção de </t>
        </r>
        <r>
          <rPr>
            <u val="single"/>
            <sz val="9"/>
            <rFont val="Tahoma"/>
            <family val="2"/>
          </rPr>
          <t>redes de coleta de esgoto</t>
        </r>
        <r>
          <rPr>
            <sz val="9"/>
            <rFont val="Tahoma"/>
            <family val="2"/>
          </rPr>
          <t xml:space="preserve">, inclusive de interceptores, </t>
        </r>
        <r>
          <rPr>
            <u val="single"/>
            <sz val="9"/>
            <rFont val="Tahoma"/>
            <family val="2"/>
          </rPr>
          <t>estações de tratamento de esgoto</t>
        </r>
        <r>
          <rPr>
            <sz val="9"/>
            <rFont val="Tahoma"/>
            <family val="2"/>
          </rPr>
          <t xml:space="preserve"> (ETE), estações de bombeamento de esgoto (EBE), a construção de galerias pluviais (obras de micro e macrodrenagem);</t>
        </r>
        <r>
          <rPr>
            <b/>
            <sz val="9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 xml:space="preserve"> as obras de irrigação (canais), a manutenção de </t>
        </r>
        <r>
          <rPr>
            <u val="single"/>
            <sz val="9"/>
            <rFont val="Tahoma"/>
            <family val="2"/>
          </rPr>
          <t>redes de abastecimento de água tratada</t>
        </r>
        <r>
          <rPr>
            <sz val="9"/>
            <rFont val="Tahoma"/>
            <family val="2"/>
          </rPr>
          <t xml:space="preserve">, a manutenção de redes de coleta e de sistemas de tratamento de esgoto, conforme classificação 4222-7 do CNAE 2.0;
 a construção de </t>
        </r>
        <r>
          <rPr>
            <u val="single"/>
            <sz val="9"/>
            <rFont val="Tahoma"/>
            <family val="2"/>
          </rPr>
          <t>estações de tratamento de água</t>
        </r>
        <r>
          <rPr>
            <sz val="9"/>
            <rFont val="Tahoma"/>
            <family val="2"/>
          </rPr>
          <t xml:space="preserve"> (ETA).
</t>
        </r>
        <r>
          <rPr>
            <b/>
            <sz val="9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>3.3.10.7.6.4</t>
        </r>
        <r>
          <rPr>
            <b/>
            <sz val="9"/>
            <rFont val="Tahoma"/>
            <family val="0"/>
          </rPr>
          <t xml:space="preserve"> “Construção e Manutenção de Estações e Redes de Distribuição de Energia Elétrica” </t>
        </r>
        <r>
          <rPr>
            <sz val="9"/>
            <rFont val="Tahoma"/>
            <family val="2"/>
          </rPr>
          <t>enquadram-se:</t>
        </r>
        <r>
          <rPr>
            <b/>
            <sz val="9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> a construção de usinas, estações e subestações hidrelétricas, eólicas, nucleares, termoelétricas, a construção de redes de transmissão e distribuição de energia elétrica, inclusive o serviço de eletrificação rural;
 a construção de redes de eletrificação para ferrovias e metropolitano, conforme classificação 4221-9/02 do CNAE 2.0;
 a manutenção de redes de distribuição de energia elétrica, quando executada por empresa não produtora ou distribuidora de energia elétrica, conforme classificação 4221-9/03 do CNAE 2.0;</t>
        </r>
        <r>
          <rPr>
            <b/>
            <sz val="9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 xml:space="preserve"> obras de iluminação pública e a construção de barragens e represas para geração de energia elétrica.
</t>
        </r>
        <r>
          <rPr>
            <b/>
            <sz val="9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>3.3.10.7.6.5</t>
        </r>
        <r>
          <rPr>
            <b/>
            <sz val="9"/>
            <rFont val="Tahoma"/>
            <family val="0"/>
          </rPr>
          <t xml:space="preserve"> Para o tipo de obra “Portuárias, Marítimas e Fluviais”</t>
        </r>
        <r>
          <rPr>
            <sz val="9"/>
            <rFont val="Tahoma"/>
            <family val="2"/>
          </rPr>
          <t xml:space="preserve"> enquadram-se:</t>
        </r>
        <r>
          <rPr>
            <b/>
            <sz val="9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 xml:space="preserve"> obras marítimas e fluviais, tais como, construção de instalações portuárias, construção de portos e marinas, construção de eclusas e canais de navegação (vias navegáveis), enrrocamentos, obras de dragagem, aterro hidráulico, </t>
        </r>
        <r>
          <rPr>
            <u val="single"/>
            <sz val="9"/>
            <rFont val="Tahoma"/>
            <family val="2"/>
          </rPr>
          <t>barragens,</t>
        </r>
        <r>
          <rPr>
            <sz val="9"/>
            <rFont val="Tahoma"/>
            <family val="2"/>
          </rPr>
          <t xml:space="preserve"> represas e diques, exceto para energia elétrica, a construção de emissários submarinos, a instalação de cabos submarinos, conforme classificação 4291-0 do CNAE 2.0;
 a</t>
        </r>
        <r>
          <rPr>
            <u val="single"/>
            <sz val="9"/>
            <rFont val="Tahoma"/>
            <family val="2"/>
          </rPr>
          <t xml:space="preserve"> construção de píeres </t>
        </r>
        <r>
          <rPr>
            <sz val="9"/>
            <rFont val="Tahoma"/>
            <family val="2"/>
          </rPr>
          <t>e outras obras com influência direta de cursos d’água.</t>
        </r>
      </text>
    </comment>
    <comment ref="C15" authorId="1">
      <text>
        <r>
          <rPr>
            <sz val="10"/>
            <rFont val="Tahoma"/>
            <family val="0"/>
          </rPr>
          <t>ADMINISTRAÇÃO CENTRAL
Diretoria e secretarias
Suprimentos  e Compras
Financeiro, incluindo Tesouraria e Contabilidade
Jurídico
Recursos Humanos
Planejamento e Orçamentos
Comercial
Apoio e Deposito
Despesas de instalação do Escritório Central
Seguros do Escritório Central e Deposito
Taxas para funcionamento
Material de consumo (limpeza, higiene, escritório).
Consumo de energia, água, telefone etc.
Estes custos incidem na obra, pois a operação de uma empresa que tem em sua sede, uma estrutura montada para atender TODAS as obras em andamento é um custo que deverá ser reembolsado pela obra.
A valoração destes custos deveria ser enfocada em função do faturamento anual da empresa, porém nem sempre estes dados estão disponíveis no momento de estabelecer-se o DI.
 Desta forma, usualmente rateia-se os custos acima do escritório central para a obra.  
Varia de empresa para empresa. Quando não é levantado são sugeridos valores entre 2% e 8% sobre o custo direto de produção (CD).</t>
        </r>
      </text>
    </comment>
    <comment ref="C16" authorId="1">
      <text>
        <r>
          <rPr>
            <sz val="10"/>
            <rFont val="Tahoma"/>
            <family val="2"/>
          </rPr>
          <t xml:space="preserve">Compreende os imprevistos que são ocasionados na obra, feriados extraordinários, substituição de materiais por outros de melhor qualidade, etc.
TIPOS DE IMPREVISTOS
FORÇA MAIOR: 
NATURAIS:ENCHENTES, RAIOS, VENDAVAIS
ECONÔMICOS:CRIAÇAO DE NOVOS IMPOSTOS, JORNADAS DE TRABALHO DIFERENTES
SÓCIO-POLÍTICOS: GREVES, GUERRAS, SAQUES
DE PREVISIBILIDADE RELATIVA:
NATURAIS:CHEIAS, CHUVAS
ECONÔMICOS:ATRASO DE PAGAMENTO, AUMENTO DA INFLAÇÃO, ATRASOS DE TERCEIROS
HUMANOS: VARIAÇÕES DE PRODUTIVIDADE, INTERRUPÇÕES DE TRABALHO, ACORDOS JUDICIAIS DE QUESTÕES TRABALHISTAS
ALEATÓRIOS:
DE DIFÍCIL PREVISÃO, TAIS COMO ACIDENTES, SUBSTITUIÇÕES DE MATERIAIS, FURTOS, PERDA DE MATERIAL POR VANDALISMO, ETC.
</t>
        </r>
        <r>
          <rPr>
            <sz val="10"/>
            <rFont val="Tahoma"/>
            <family val="0"/>
          </rPr>
          <t xml:space="preserve">
</t>
        </r>
      </text>
    </comment>
    <comment ref="C18" authorId="1">
      <text>
        <r>
          <rPr>
            <sz val="10"/>
            <rFont val="Tahoma"/>
            <family val="0"/>
          </rPr>
          <t xml:space="preserve">Remuneração de recursos investidos pelo contratado na execução da obra em benefício de contratante.
Se o contratante não dá um adiantamento para o início da obra, o contratado deverá investir um capital sobre o qual terá uma despesa financeira correspondente ao prazo entre o desembolso e o recebimento (consideramos 30 dias).
 É sugerido adotar o valor dos rendimentos do CDB. 
</t>
        </r>
      </text>
    </comment>
    <comment ref="C20" authorId="1">
      <text>
        <r>
          <rPr>
            <sz val="10"/>
            <rFont val="Tahoma"/>
            <family val="2"/>
          </rPr>
          <t>O lucro de uma determinada obra é o resultado financeiro positivo resultante da diferença entre todas as receitas e das despesas da obra.
Este valor, após o recolhimento do Imposto de renda é o lucro da Empresa, ou sua remuneração.</t>
        </r>
        <r>
          <rPr>
            <b/>
            <sz val="10"/>
            <rFont val="Tahoma"/>
            <family val="0"/>
          </rPr>
          <t xml:space="preserve">
</t>
        </r>
      </text>
    </comment>
    <comment ref="C24" authorId="1">
      <text>
        <r>
          <rPr>
            <sz val="10"/>
            <rFont val="Tahoma"/>
            <family val="0"/>
          </rPr>
          <t>Referem-se aos tributos ou impostos cobrados sobre a receita total da obra e compreendem os impostos citados nas colunas abaixo.
Segundo recomendação do TCU (Tribunal de Contas da União) o IRPJ (Imposto de Renda Pessoa Jurídica) e CSLL (Contribuição Social Sobre o Lucro Líquido) não devem ser incluídos nos orçamentos de obras, já que estão relacionados com o desempenho financeiro da empresa e não com a execução do serviço de construção civil que está sendo orçado.</t>
        </r>
      </text>
    </comment>
    <comment ref="C26" authorId="1">
      <text>
        <r>
          <rPr>
            <sz val="10"/>
            <rFont val="Tahoma"/>
            <family val="0"/>
          </rPr>
          <t>COFINS (Contribuição para Financiamento da Seguridade Socia Financia a seguridade social pelo sistema S (SESC, SESI, SENAC, SENAI, SEST, SENAT, SENAR E SEBRAE).</t>
        </r>
      </text>
    </comment>
    <comment ref="C27" authorId="1">
      <text>
        <r>
          <rPr>
            <sz val="10"/>
            <rFont val="Tahoma"/>
            <family val="0"/>
          </rPr>
          <t xml:space="preserve">PIS (Programa de Integração Social) - 0,65% : Financia o pagamento do seguro desemprego e do abono dos trabalhadores que ganham até dois salários mínimos, bem como o financiamento de  programas de desenvolvimento econômico.
</t>
        </r>
      </text>
    </comment>
  </commentList>
</comments>
</file>

<file path=xl/sharedStrings.xml><?xml version="1.0" encoding="utf-8"?>
<sst xmlns="http://schemas.openxmlformats.org/spreadsheetml/2006/main" count="2280" uniqueCount="485">
  <si>
    <t>m²</t>
  </si>
  <si>
    <t>m</t>
  </si>
  <si>
    <t>m³</t>
  </si>
  <si>
    <t>1.1</t>
  </si>
  <si>
    <t>2.1</t>
  </si>
  <si>
    <t>2.2</t>
  </si>
  <si>
    <t>2.3</t>
  </si>
  <si>
    <t>COBERTURA</t>
  </si>
  <si>
    <t>PINTURA</t>
  </si>
  <si>
    <t>INSTALAÇÕES HIDRÁULICAS</t>
  </si>
  <si>
    <t>1.2</t>
  </si>
  <si>
    <t>SERVIÇOS PRELIMINARES</t>
  </si>
  <si>
    <t>ITEM</t>
  </si>
  <si>
    <t>73948/016</t>
  </si>
  <si>
    <t>73992/001</t>
  </si>
  <si>
    <t>FUNDAÇÕES</t>
  </si>
  <si>
    <t>74202/001</t>
  </si>
  <si>
    <t>74106/001</t>
  </si>
  <si>
    <t xml:space="preserve">PAREDES E PANÉIS </t>
  </si>
  <si>
    <t>und</t>
  </si>
  <si>
    <t>ESQUADRIAS</t>
  </si>
  <si>
    <t>INSTALAÇÕES ELÉTRICAS</t>
  </si>
  <si>
    <t>INSTALAÇÕES SANITÁRIAS</t>
  </si>
  <si>
    <t>PISOS</t>
  </si>
  <si>
    <t>VIDROS</t>
  </si>
  <si>
    <t>MEMÓRIA DE CÁLCULO</t>
  </si>
  <si>
    <t>PREFEITURA MUNICIPAL DE SÃO DOMINGOS DO NORTE</t>
  </si>
  <si>
    <t>Rod. Gether Lopes de Farias, s/nº - Bairro Emílio Callegari São Domingos do Norte - ES - CEP 29745-000</t>
  </si>
  <si>
    <t>Telefax: (027) 3742 1219 - telefone (027) 742 1266 / 1216 / 1188</t>
  </si>
  <si>
    <t>CNPJ 36.350.312/0001-72</t>
  </si>
  <si>
    <t>DESCRIÇÃO</t>
  </si>
  <si>
    <t>TOTAL DO ITEM</t>
  </si>
  <si>
    <t>x</t>
  </si>
  <si>
    <t>y</t>
  </si>
  <si>
    <t>z</t>
  </si>
  <si>
    <t>w</t>
  </si>
  <si>
    <t>QUANT.</t>
  </si>
  <si>
    <t>TOTAL</t>
  </si>
  <si>
    <t>vãos à descontar</t>
  </si>
  <si>
    <t>LARG.</t>
  </si>
  <si>
    <t>ALTURA</t>
  </si>
  <si>
    <t xml:space="preserve"> (%)</t>
  </si>
  <si>
    <t>COMP.</t>
  </si>
  <si>
    <t xml:space="preserve">ALT. </t>
  </si>
  <si>
    <t>Telefax: (027) 742 1219 - telefone (027) 742 1266 / 1216 / 1188</t>
  </si>
  <si>
    <t>CRONOGRAMA FISICO - FINANCEIRO</t>
  </si>
  <si>
    <t>DESCRIÇÃO DOS SERVIÇOS</t>
  </si>
  <si>
    <t>TOTAIS</t>
  </si>
  <si>
    <t>PARCIAIS</t>
  </si>
  <si>
    <t>TOTAIS ACUMULADO</t>
  </si>
  <si>
    <t>PLANILHA ORÇAMENTÁRIA</t>
  </si>
  <si>
    <t>ÍTEM</t>
  </si>
  <si>
    <t>CÓDIGO</t>
  </si>
  <si>
    <t>ESPECIFICAÇÃO DO SERVIÇO</t>
  </si>
  <si>
    <t>UND</t>
  </si>
  <si>
    <t>QNT</t>
  </si>
  <si>
    <t>VALOR  UNIT.</t>
  </si>
  <si>
    <t>VALOR TOTAL</t>
  </si>
  <si>
    <t>1.0</t>
  </si>
  <si>
    <t xml:space="preserve">SUB-TOTAL </t>
  </si>
  <si>
    <t xml:space="preserve">ÁREA </t>
  </si>
  <si>
    <t>SEVIÇOS PRELIMINARES</t>
  </si>
  <si>
    <t>FUNDAÇOES</t>
  </si>
  <si>
    <t>ÁREA</t>
  </si>
  <si>
    <t>AREA</t>
  </si>
  <si>
    <t>ESP.</t>
  </si>
  <si>
    <t>ALT.</t>
  </si>
  <si>
    <t>INSTALAÇÕES HIDRAULICAS</t>
  </si>
  <si>
    <t>REVESTIMENTO DE PAREDE</t>
  </si>
  <si>
    <t>REVESTIMETO DE PAREDE</t>
  </si>
  <si>
    <t>PINTURAS</t>
  </si>
  <si>
    <t>FOLHAS</t>
  </si>
  <si>
    <t>PERIM.</t>
  </si>
  <si>
    <t>REBAIXAMENTOS</t>
  </si>
  <si>
    <t xml:space="preserve">m² </t>
  </si>
  <si>
    <t>Unid</t>
  </si>
  <si>
    <t>H</t>
  </si>
  <si>
    <t>KG</t>
  </si>
  <si>
    <t>2.0</t>
  </si>
  <si>
    <t>2.4</t>
  </si>
  <si>
    <t>2.5</t>
  </si>
  <si>
    <t>2.6</t>
  </si>
  <si>
    <t>2.7</t>
  </si>
  <si>
    <t>Área</t>
  </si>
  <si>
    <t>Sala</t>
  </si>
  <si>
    <t>Quarto 1</t>
  </si>
  <si>
    <t>Quarto 2</t>
  </si>
  <si>
    <t>Cozinha</t>
  </si>
  <si>
    <t>Banheiro</t>
  </si>
  <si>
    <t>Circulação</t>
  </si>
  <si>
    <t>ESTRUTURA</t>
  </si>
  <si>
    <t>Conf. Projeto</t>
  </si>
  <si>
    <t>Área minima Cod. Obras</t>
  </si>
  <si>
    <t>Perimetro Banheiro</t>
  </si>
  <si>
    <t>Janela sala</t>
  </si>
  <si>
    <t>Janela quarto 1</t>
  </si>
  <si>
    <t>Janela quarto 2</t>
  </si>
  <si>
    <t>Janela cozinha</t>
  </si>
  <si>
    <t>Bascula banheiro</t>
  </si>
  <si>
    <t>Porta sala</t>
  </si>
  <si>
    <t>Porta quarto 1</t>
  </si>
  <si>
    <t>Porta quarto 2</t>
  </si>
  <si>
    <t>Porta cozinha</t>
  </si>
  <si>
    <t>Porta banheiro</t>
  </si>
  <si>
    <t>Quarto 1 e 2</t>
  </si>
  <si>
    <t>Sala e cozinha</t>
  </si>
  <si>
    <t>Laje banheiro</t>
  </si>
  <si>
    <t>Chuveiro</t>
  </si>
  <si>
    <t>Luminaria Externa</t>
  </si>
  <si>
    <t>Entrada cozinha externa</t>
  </si>
  <si>
    <t>Entrada sala externa</t>
  </si>
  <si>
    <t xml:space="preserve">Quarto 1 </t>
  </si>
  <si>
    <t>Quarto  2</t>
  </si>
  <si>
    <t xml:space="preserve">Sala </t>
  </si>
  <si>
    <t xml:space="preserve">Quarto 2 </t>
  </si>
  <si>
    <t>Parede ext. da cozinha</t>
  </si>
  <si>
    <t>74166/001</t>
  </si>
  <si>
    <t>74051/002</t>
  </si>
  <si>
    <t>Azulejo por cima pia</t>
  </si>
  <si>
    <t>Azulejo por cima do lav.</t>
  </si>
  <si>
    <t>Azulejo por cima tanque</t>
  </si>
  <si>
    <t>Int. e Ext.</t>
  </si>
  <si>
    <t>Externo</t>
  </si>
  <si>
    <t>COMPR.</t>
  </si>
  <si>
    <t>74065/003</t>
  </si>
  <si>
    <t>Porta Banheiro</t>
  </si>
  <si>
    <t>Portas Quartos</t>
  </si>
  <si>
    <t>Portas Cozinha e sala</t>
  </si>
  <si>
    <t>Teto banheiro</t>
  </si>
  <si>
    <t xml:space="preserve">LIMPEZA </t>
  </si>
  <si>
    <t>REF. CUSTOS: SINAPI</t>
  </si>
  <si>
    <t>Viga baldrame composta de blocos de concreto tipo calha 14X19X39 cm na 1ª fiada e blocos de concreto 14X19X39 cm cheios de concreto 20 Mpa, inclusive armação com 2 barras de ferro corrido diametro de 8.0 mm na 1ª fiada e grampos metálicos na 2ª fiada, conforme projeto</t>
  </si>
  <si>
    <t>Composição Analítica de Preço Unitário</t>
  </si>
  <si>
    <t>Data base:</t>
  </si>
  <si>
    <t>Data Orçamento:</t>
  </si>
  <si>
    <t>Serviço:</t>
  </si>
  <si>
    <t>C-01</t>
  </si>
  <si>
    <t>UNIDADE:</t>
  </si>
  <si>
    <t>M</t>
  </si>
  <si>
    <t>EQUIPAMENTOS</t>
  </si>
  <si>
    <t>QUANT</t>
  </si>
  <si>
    <t>UTILIZAÇÃO OPERATIVA</t>
  </si>
  <si>
    <t>UTILIZAÇÃO IMPRODUTIVA</t>
  </si>
  <si>
    <t>CUSTO OPER
(R$)</t>
  </si>
  <si>
    <t>CUSTO IMPROD
(R$)</t>
  </si>
  <si>
    <t>CUSTO HORÁRIO (R$)</t>
  </si>
  <si>
    <t>CUSTO HORÁRIO DE EQUIPAMENTOS - TOTAL (A)</t>
  </si>
  <si>
    <t>MÃO-DE-OBRA SUPLEMENTAR</t>
  </si>
  <si>
    <t>COEFICIENTE</t>
  </si>
  <si>
    <t>SALÁRIO BASE (R$)</t>
  </si>
  <si>
    <t>CUSTO HORÁRIO DE MÃO-DE-OBRA</t>
  </si>
  <si>
    <t>m de perfil</t>
  </si>
  <si>
    <t>KG/M</t>
  </si>
  <si>
    <t>quantidade</t>
  </si>
  <si>
    <t>ENCARGOS SOCIAIS</t>
  </si>
  <si>
    <t>CUSTO HORÁRIO DE MÃO-DE-OBRA - TOTAL (B)</t>
  </si>
  <si>
    <t>area do telhado</t>
  </si>
  <si>
    <t>CUSTO HORÁRIO TOTAL</t>
  </si>
  <si>
    <t>PRODUÇÃO DA EQUIPE (C)</t>
  </si>
  <si>
    <t>CUSTO UNITÁRIO DE EXECUÇÃO (D) = (A) + (B) / (C)</t>
  </si>
  <si>
    <t>MATERIAIS/SERVIÇOS</t>
  </si>
  <si>
    <t>CONSUMO</t>
  </si>
  <si>
    <t>CUSTO UNITÁRIO (R$)</t>
  </si>
  <si>
    <t>CUSTO TOTAL (R$)</t>
  </si>
  <si>
    <t>CUSTO DE MATERIAIS - TOTAL (E)</t>
  </si>
  <si>
    <t xml:space="preserve">REFERÊNCIA: </t>
  </si>
  <si>
    <t>IOPES:</t>
  </si>
  <si>
    <t>CUSTO UNITÁRIO - TOTAL (D) + (E)</t>
  </si>
  <si>
    <t>SINAPI</t>
  </si>
  <si>
    <t>BDI</t>
  </si>
  <si>
    <t>OUTRO:</t>
  </si>
  <si>
    <t>PREÇO UNITÁRIO TOTAL</t>
  </si>
  <si>
    <t>OBSERVAÇÕES:</t>
  </si>
  <si>
    <t>03/2017</t>
  </si>
  <si>
    <t>Ajudante de pedreiro</t>
  </si>
  <si>
    <t>Pedreiro</t>
  </si>
  <si>
    <t>Bloco de concreto estrutural 14x19x39</t>
  </si>
  <si>
    <t>Concreto usinado bombeavel, classe de resistência C20, com brita 0 e 1, slump 100+/- 20 mm, exclui serviço de bombeamento NBR 8953</t>
  </si>
  <si>
    <t>COMPOSIÇÃO COM BASE PLANILHA INSUMOS SINAPI</t>
  </si>
  <si>
    <t>O BDI SERÁ CONSIDERADO NO VALOR UNITÁRIO DENTRO DA PLANILHA ORÇAMENTÁRIA</t>
  </si>
  <si>
    <t>Viga baldrame</t>
  </si>
  <si>
    <t>Viga de travamento/respaldo</t>
  </si>
  <si>
    <t>COMP. 01</t>
  </si>
  <si>
    <t>TOTAL GERAL</t>
  </si>
  <si>
    <t>OBRA:</t>
  </si>
  <si>
    <t>CONTRATO:</t>
  </si>
  <si>
    <t>1. Regime de Contribuição Previdenciária</t>
  </si>
  <si>
    <t>2. Tipo de Intervenção</t>
  </si>
  <si>
    <t>3. Incidências sobre o custo</t>
  </si>
  <si>
    <r>
      <t>Administração Central -</t>
    </r>
    <r>
      <rPr>
        <b/>
        <sz val="10"/>
        <rFont val="Arial"/>
        <family val="2"/>
      </rPr>
      <t xml:space="preserve"> AC</t>
    </r>
  </si>
  <si>
    <t>%</t>
  </si>
  <si>
    <r>
      <t>Riscos -</t>
    </r>
    <r>
      <rPr>
        <b/>
        <sz val="10"/>
        <rFont val="Arial"/>
        <family val="2"/>
      </rPr>
      <t xml:space="preserve"> R</t>
    </r>
  </si>
  <si>
    <r>
      <t>Seguros e Garantias Contratuais -</t>
    </r>
    <r>
      <rPr>
        <b/>
        <sz val="10"/>
        <rFont val="Arial"/>
        <family val="2"/>
      </rPr>
      <t xml:space="preserve"> S+G</t>
    </r>
  </si>
  <si>
    <r>
      <t xml:space="preserve">Despesas e Encargos Financeiros - </t>
    </r>
    <r>
      <rPr>
        <b/>
        <sz val="10"/>
        <rFont val="Arial"/>
        <family val="2"/>
      </rPr>
      <t>DF</t>
    </r>
  </si>
  <si>
    <r>
      <t>Lucro -</t>
    </r>
    <r>
      <rPr>
        <b/>
        <sz val="10"/>
        <rFont val="Arial"/>
        <family val="2"/>
      </rPr>
      <t xml:space="preserve"> L</t>
    </r>
  </si>
  <si>
    <t>4 – Incidências sobre o preço de venda</t>
  </si>
  <si>
    <t>Despesas Tributárias - I</t>
  </si>
  <si>
    <t>ISS</t>
  </si>
  <si>
    <t>COFINS</t>
  </si>
  <si>
    <t>PIS</t>
  </si>
  <si>
    <t>INSS</t>
  </si>
  <si>
    <t>5 – Demonstrativo de cálculo do BDI</t>
  </si>
  <si>
    <t>( 1- I )</t>
  </si>
  <si>
    <t>Edificações</t>
  </si>
  <si>
    <t xml:space="preserve">CASA POPULAR </t>
  </si>
  <si>
    <t>Janelas</t>
  </si>
  <si>
    <t>Área construída</t>
  </si>
  <si>
    <t>Báculas</t>
  </si>
  <si>
    <t xml:space="preserve">LS </t>
  </si>
  <si>
    <t>Com Desoneração</t>
  </si>
  <si>
    <t>Largura</t>
  </si>
  <si>
    <t>VALOR BDI</t>
  </si>
  <si>
    <t>VERIFICAÇÃO DO DETALHAMENTO DO BDI</t>
  </si>
  <si>
    <t>AE 099 V012 - 3.3.10.7</t>
  </si>
  <si>
    <t>É admissível, sem justificativa e sem necessidade de análise dos percentuais dos itens que compõem o BDI, índice global de BDI para serviços e obras que utilizem os seguintes parâmetros:</t>
  </si>
  <si>
    <t>Tipologia</t>
  </si>
  <si>
    <t xml:space="preserve">Limites de BDI </t>
  </si>
  <si>
    <t>Mín.</t>
  </si>
  <si>
    <t>Máx.</t>
  </si>
  <si>
    <t>Rodovias e Ferrovias</t>
  </si>
  <si>
    <t>Redes de Água, Esgoto ou Correlatas</t>
  </si>
  <si>
    <t>Estações e Redes de Distribuição de Energia Elétrica</t>
  </si>
  <si>
    <t>Portuárias, Marítimas e Fluviais</t>
  </si>
  <si>
    <t>Fornecimento de Materiais e Equipamentos</t>
  </si>
  <si>
    <r>
      <t xml:space="preserve">Para o ISS, deverão ser definidos pelo Tomador, através de </t>
    </r>
    <r>
      <rPr>
        <i/>
        <u val="single"/>
        <sz val="10"/>
        <rFont val="Arial"/>
        <family val="2"/>
      </rPr>
      <t>declaração informativa</t>
    </r>
    <r>
      <rPr>
        <sz val="10"/>
        <rFont val="Arial"/>
        <family val="2"/>
      </rPr>
      <t>, conforme legislação tributária municipal, a</t>
    </r>
    <r>
      <rPr>
        <i/>
        <sz val="10"/>
        <rFont val="Arial"/>
        <family val="2"/>
      </rPr>
      <t xml:space="preserve"> base de cálculo</t>
    </r>
    <r>
      <rPr>
        <sz val="10"/>
        <rFont val="Arial"/>
        <family val="2"/>
      </rPr>
      <t xml:space="preserve"> e, sobre esta, a respectiva</t>
    </r>
    <r>
      <rPr>
        <i/>
        <sz val="10"/>
        <rFont val="Arial"/>
        <family val="2"/>
      </rPr>
      <t xml:space="preserve"> alíquota do ISS</t>
    </r>
    <r>
      <rPr>
        <sz val="10"/>
        <rFont val="Arial"/>
        <family val="2"/>
      </rPr>
      <t>, que será um percentual entre 2% e 5%.</t>
    </r>
  </si>
  <si>
    <t>A tabela acima foi construída a partir de estudo estatístico desenvolvido pelo TCU e não considera a desoneração sobre a folha de pagamento prevista na Lei n° 13.161/2015.</t>
  </si>
  <si>
    <t>Portanto para comparação com esta tabela, o BDI apresentado pelo Tomador deverá ser recalculado desconsiderando o percentual de 4,5% (CPRB), aplicando-se a fórmula apresentada.</t>
  </si>
  <si>
    <t>VERIFICAÇÃO DESCONSIDERANDO O INSS (CPRB)</t>
  </si>
  <si>
    <t>A fórmula ao lado foi utilizada para cálculo do BDI das faixas acima relacionadas, devendo ser adotada como padrão. A utilização de outras fórmulas deverá ser justificada pelo Tomador.</t>
  </si>
  <si>
    <t>BDI  =</t>
  </si>
  <si>
    <r>
      <t xml:space="preserve">       </t>
    </r>
    <r>
      <rPr>
        <u val="single"/>
        <sz val="10"/>
        <rFont val="Arial"/>
        <family val="2"/>
      </rPr>
      <t>(1+(AC+S+R+G))(1+DF)(1+L))</t>
    </r>
    <r>
      <rPr>
        <sz val="10"/>
        <rFont val="Arial"/>
        <family val="2"/>
      </rPr>
      <t xml:space="preserve">  -1   =</t>
    </r>
  </si>
  <si>
    <t>Construção Casas Polpulares</t>
  </si>
  <si>
    <t>VALOR UNIT. TOTAL</t>
  </si>
  <si>
    <t>53,60</t>
  </si>
  <si>
    <t>4,21</t>
  </si>
  <si>
    <t>22,46</t>
  </si>
  <si>
    <t>96995</t>
  </si>
  <si>
    <t>REATERRO MANUAL APILOADO COM SOQUETE. AF_10/2017</t>
  </si>
  <si>
    <t>32,50</t>
  </si>
  <si>
    <t>16,80</t>
  </si>
  <si>
    <t>19,63</t>
  </si>
  <si>
    <t>7,63</t>
  </si>
  <si>
    <t>53,92</t>
  </si>
  <si>
    <t>36,80</t>
  </si>
  <si>
    <t>33,26</t>
  </si>
  <si>
    <t>21,29</t>
  </si>
  <si>
    <t>38,65</t>
  </si>
  <si>
    <t>4,02</t>
  </si>
  <si>
    <t>365,40</t>
  </si>
  <si>
    <t>60,31</t>
  </si>
  <si>
    <t>32,22</t>
  </si>
  <si>
    <t>15,83</t>
  </si>
  <si>
    <t>578,63</t>
  </si>
  <si>
    <t>616,28</t>
  </si>
  <si>
    <t>638,37</t>
  </si>
  <si>
    <t>17,90</t>
  </si>
  <si>
    <t>18,97</t>
  </si>
  <si>
    <t>20,05</t>
  </si>
  <si>
    <t>698,11</t>
  </si>
  <si>
    <t>437,30</t>
  </si>
  <si>
    <t>5,10</t>
  </si>
  <si>
    <t>5,74</t>
  </si>
  <si>
    <t>7,45</t>
  </si>
  <si>
    <t>8,00</t>
  </si>
  <si>
    <t>20,19</t>
  </si>
  <si>
    <t>10,61</t>
  </si>
  <si>
    <t>7,03</t>
  </si>
  <si>
    <t>51,76</t>
  </si>
  <si>
    <t>97593</t>
  </si>
  <si>
    <t>LUMINÁRIA TIPO SPOT, DE SOBREPOR, COM 1 LÂMPADA DE 15 W - FORNECIMENTO E INSTALAÇÃO. AF_11/2017</t>
  </si>
  <si>
    <t>67,86</t>
  </si>
  <si>
    <t>31,34</t>
  </si>
  <si>
    <t>97610</t>
  </si>
  <si>
    <t>LÂMPADA COMPACTA DE LED 10 W, BASE E27 - FORNECIMENTO E INSTALAÇÃO. AF_11/2017</t>
  </si>
  <si>
    <t>19,71</t>
  </si>
  <si>
    <t>31,19</t>
  </si>
  <si>
    <t>23,41</t>
  </si>
  <si>
    <t>20,85</t>
  </si>
  <si>
    <t>38,58</t>
  </si>
  <si>
    <t>34,87</t>
  </si>
  <si>
    <t>7,27</t>
  </si>
  <si>
    <t>10,36</t>
  </si>
  <si>
    <t>11,59</t>
  </si>
  <si>
    <t>18,38</t>
  </si>
  <si>
    <t>1,56</t>
  </si>
  <si>
    <t>2,22</t>
  </si>
  <si>
    <t>4,73</t>
  </si>
  <si>
    <t>7,65</t>
  </si>
  <si>
    <t>IOPES</t>
  </si>
  <si>
    <t>12,79</t>
  </si>
  <si>
    <t>15,16</t>
  </si>
  <si>
    <t>8,63</t>
  </si>
  <si>
    <t>3,46</t>
  </si>
  <si>
    <t>4,22</t>
  </si>
  <si>
    <t>89358</t>
  </si>
  <si>
    <t>JOELHO 90 GRAUS, PVC, SOLDÁVEL, DN 20MM, INSTALADO EM RAMAL OU SUB-RAMAL DE ÁGUA - FORNECIMENTO E INSTALAÇÃO. AF_12/2014</t>
  </si>
  <si>
    <t>5,19</t>
  </si>
  <si>
    <t>89376</t>
  </si>
  <si>
    <t>ADAPTADOR CURTO COM BOLSA E ROSCA PARA REGISTRO, PVC, SOLDÁVEL, DN 20MM X 1/2, INSTALADO EM RAMAL OU SUB-RAMAL DE ÁGUA - FORNECIMENTO E INSTALAÇÃO. AF_12/2014</t>
  </si>
  <si>
    <t>4,00</t>
  </si>
  <si>
    <t>89383</t>
  </si>
  <si>
    <t>ADAPTADOR CURTO COM BOLSA E ROSCA PARA REGISTRO, PVC, SOLDÁVEL, DN 25MM X 3/4, INSTALADO EM RAMAL OU SUB-RAMAL DE ÁGUA - FORNECIMENTO E INSTALAÇÃO. AF_12/2014</t>
  </si>
  <si>
    <t>4,68</t>
  </si>
  <si>
    <t>534,89</t>
  </si>
  <si>
    <t>31,25</t>
  </si>
  <si>
    <t>68,92</t>
  </si>
  <si>
    <t>63,66</t>
  </si>
  <si>
    <t>164,71</t>
  </si>
  <si>
    <t>162,43</t>
  </si>
  <si>
    <t>260,36</t>
  </si>
  <si>
    <t>183,96</t>
  </si>
  <si>
    <t>134,48</t>
  </si>
  <si>
    <t>59,37</t>
  </si>
  <si>
    <t>93,71</t>
  </si>
  <si>
    <t>39,64</t>
  </si>
  <si>
    <t>20,83</t>
  </si>
  <si>
    <t>7,60</t>
  </si>
  <si>
    <t>26,54</t>
  </si>
  <si>
    <t>6,27</t>
  </si>
  <si>
    <t>5,54</t>
  </si>
  <si>
    <t>27,52</t>
  </si>
  <si>
    <t>4,44</t>
  </si>
  <si>
    <t>13,52</t>
  </si>
  <si>
    <t>177,69</t>
  </si>
  <si>
    <t>115,41</t>
  </si>
  <si>
    <t>63,44</t>
  </si>
  <si>
    <t>2,88</t>
  </si>
  <si>
    <t>87527</t>
  </si>
  <si>
    <t>EMBOÇO, PARA RECEBIMENTO DE CERÂMICA, EM ARGAMASSA TRAÇO 1:2:8, PREPARO MECÂNICO COM BETONEIRA 400L, APLICADO MANUALMENTE EM FACES INTERNAS DE PAREDES, PARA AMBIENTE COM ÁREA MENOR QUE 5M2, ESPESSURA DE 20MM, COM EXECUÇÃO DE TALISCAS. AF_06/2014</t>
  </si>
  <si>
    <t>25,59</t>
  </si>
  <si>
    <t>24,15</t>
  </si>
  <si>
    <t>32,03</t>
  </si>
  <si>
    <t>4,19</t>
  </si>
  <si>
    <t>49,42</t>
  </si>
  <si>
    <t>21,09</t>
  </si>
  <si>
    <t>2,27</t>
  </si>
  <si>
    <t>1,97</t>
  </si>
  <si>
    <t>10,25</t>
  </si>
  <si>
    <t>105,68</t>
  </si>
  <si>
    <t>2,04</t>
  </si>
  <si>
    <t>'170502</t>
  </si>
  <si>
    <t>89482</t>
  </si>
  <si>
    <t>CAIXA SIFONADA, PVC, DN 100 X 100 X 50 MM, FORNECIDA E INSTALADA EM RAMAIS DE ENCAMINHAMENTO DE ÁGUA PLUVIAL. AF_12/2014</t>
  </si>
  <si>
    <t>ACO CA-50, 10,0 MM, DOBRADO E CORTADO</t>
  </si>
  <si>
    <t>ADAPTADOR PVC SOLDAVEL CURTO COM BOLSA E ROSCA, 20 MM X 1/2", PARA AGUA FRIA</t>
  </si>
  <si>
    <t>ADAPTADOR PVC SOLDAVEL CURTO COM BOLSA E ROSCA, 25 MM X 3/4", PARA AGUA FRIA</t>
  </si>
  <si>
    <t>93207</t>
  </si>
  <si>
    <t>EXECUÇÃO DE ESCRITÓRIO EM CANTEIRO DE OBRA EM CHAPA DE MADEIRA COMPENSADA, NÃO INCLUSO MOBILIÁRIO E EQUIPAMENTOS. AF_02/2016</t>
  </si>
  <si>
    <t>590,01</t>
  </si>
  <si>
    <t>EXECUÇÃO DE ALMOXARIFADO EM CANTEIRO DE OBRA EM CHAPA DE MADEIRA COMPENSADA, INCLUSO PRATELEIRAS. AF_02/2016</t>
  </si>
  <si>
    <t>447,54</t>
  </si>
  <si>
    <t>93212</t>
  </si>
  <si>
    <t>EXECUÇÃO DE SANITÁRIO E VESTIÁRIO EM CANTEIRO DE OBRA EM CHAPA DE MADEIRA COMPENSADA, NÃO INCLUSO MOBILIÁRIO. AF_02/2016</t>
  </si>
  <si>
    <t>551,50</t>
  </si>
  <si>
    <t>74209/1</t>
  </si>
  <si>
    <t>PLACA DE OBRA EM CHAPA DE ACO GALVANIZADO</t>
  </si>
  <si>
    <t>340,00</t>
  </si>
  <si>
    <t>1.3</t>
  </si>
  <si>
    <t>1.4</t>
  </si>
  <si>
    <t>1.5</t>
  </si>
  <si>
    <t>1.6</t>
  </si>
  <si>
    <t>74220/1</t>
  </si>
  <si>
    <t>TAPUME DE CHAPA DE MADEIRA COMPENSADA, E= 6MM, COM PINTURA A CAL E REAPROVEITAMENTO DE 2X</t>
  </si>
  <si>
    <t>55,90</t>
  </si>
  <si>
    <t xml:space="preserve">MÊS 1 </t>
  </si>
  <si>
    <t>LICITAÇÃO</t>
  </si>
  <si>
    <t xml:space="preserve">MÊS 2 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</si>
  <si>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</si>
  <si>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</si>
  <si>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</si>
  <si>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</si>
  <si>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</si>
  <si>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</si>
  <si>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</si>
  <si>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</si>
  <si>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</si>
  <si>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</si>
  <si>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 xml:space="preserve">MÊS 13 </t>
  </si>
  <si>
    <t xml:space="preserve">MÊS 14 </t>
  </si>
  <si>
    <t>MÊS 15</t>
  </si>
  <si>
    <t xml:space="preserve">MÊS 16 </t>
  </si>
  <si>
    <t xml:space="preserve">MÊS 17 </t>
  </si>
  <si>
    <t>MÊS 18</t>
  </si>
  <si>
    <t>RECEBIMENTO PROVISÓRIO</t>
  </si>
  <si>
    <t>RECEBIMENTO DEFINITIVO</t>
  </si>
  <si>
    <t>DATA: JUNHO DE 2018</t>
  </si>
  <si>
    <t>LIMPEZA MANUAL DO TERRENO COM RASPAGEM SUPERFICIAL</t>
  </si>
  <si>
    <t>LOCAÇÃO CONVENCIONAL DE OBRA,ATRAVÉS DE GABARITO DE TÁBUAS CORRIDAS PONTALETADAS A CADA 1,50 M, SEM REAPROVEITAMENTO</t>
  </si>
  <si>
    <t>ESCAVAÇÃO MANUAL DE VALA</t>
  </si>
  <si>
    <t>PREPARO DE FUNDO DE VALA COM LARGURA MENOR QUE 1,50 M, EM LOCAL COM NIVEL BAIXO DE INTERFERENCIA</t>
  </si>
  <si>
    <t>REATERRO MANUAL DE VALAS COM COMPACTAÇÃO MECANIZADA</t>
  </si>
  <si>
    <t>LASTRO DE CONCRETO E=5CM, PREPARO MECANICO, INCLUSOS LANÇAMENTO E ADENSAMENTO</t>
  </si>
  <si>
    <t xml:space="preserve">CINTA DE AMARRAÇÃO DE ALVENARIA MOLDADA IN LOCO COM UTILIZAÇÃO DE BLOCOS CANALETAS </t>
  </si>
  <si>
    <t>VIGA BALDRAME COMPOSTA DE BLOCOS DE CONCRETO  14X19X39 CM CHEIOS DE CONCRETO 20 MPA, INCLUSIVE GRAMPOS METÁLICOS DE DIÂMETRO DE 8.0 MM, CONFORME PROJETO</t>
  </si>
  <si>
    <t>IMPERMEBILIZAÇÃO DE ESTRUTURAS ENTERRADAS, COM TINTA ASFALTICA, DUAS DEMÃOS</t>
  </si>
  <si>
    <t>LAJE PRE-MOLDADA PARA FORRO, SOBRECARGA 100 KG/M², VÃOS ATÉ 3,50M/E=8CM, COM LAJOTAS E CAP. C/ CONC FCK=20MPA, 3CM, INTER-EIXO 38 CM, COM ESCORAMENTO (REAPR. 3X) E FERRAGEM NEGATIVA</t>
  </si>
  <si>
    <t>ALVENARIA DE VEDAÇÃO DE BLOCOS VAZADOS DE CONCRETO DE 9X19X39CM (ESPESSURA 9CM) DE PAREDES COM ÁREA LÍQUIDA MAIOR OU IGUAL A 6 M² SEM VÃOS E ARGAMASSA DE ASSENTAMENTO COM PREPARO MANUAL</t>
  </si>
  <si>
    <t>VERGA MOLDADA IN LOCO COM UTILIZAÇÃO DE BLOCOS CANALETAS PARA PORTAS COM ATÉ 1,5 M DE VÃO</t>
  </si>
  <si>
    <t>CONTRAVERGA MOLDADA IN LOCO COM UTILIZAÇÃO DE BLOCOS CANALETAS PARA VÃOS DE ATÉ 1,5 M DE COMPRIMENTO</t>
  </si>
  <si>
    <t xml:space="preserve">FORRO PVC BRANCO L = 20 CM, FRISADO, COLOCADO </t>
  </si>
  <si>
    <t>IMUNIZAÇÃO DE MADEIRAMENTO PARA COBERTURA UTILIZANDO CUPINICIDA INCOLOR</t>
  </si>
  <si>
    <t>INSTALAÇÃO DE TESOURA (INTEIRA OU MEIA), BIAPOIADA, EM MADEIRA NÃO APARELHADA, PARA VÃOS MAIORES OU IGUAIS A 6,0 M E MENORES QUE 8,0 M, INCLUSO IÇAMENTO</t>
  </si>
  <si>
    <t xml:space="preserve">TRAMA DE MADEIRA COMPOSTA POR RIPAS, CAIBROS E TERÇAS PARA TELHADOS DE ATÉ 2 ÁGUAS PARA TELHA  CERÂMICA CAPA-CANAL, INCLUSO TRANSPORTE VERTICAL  </t>
  </si>
  <si>
    <t xml:space="preserve">TELHAMENTO COM TELHA CERÂMICA CAPA-CANAL, TIPO COLONIAL, COM ATÉ 2 ÁGUAS, INCLUSO TRANSPORTE VERTICAL </t>
  </si>
  <si>
    <t>CUMEEIRA PARA TELHA CERÂMICA EMBOÇADA COM ARGAMASSA TRAÇO 1:2:9 (CIMENTO, CAL E AREIA) PARA TELHADO COM ATÉ 2 AGUAS, INCLUSO TRANPORTE VERTICAL</t>
  </si>
  <si>
    <t>KIT DE PORTA DE MADEIRA PARA PINTURA, SEMI-OCA (LEVE OU MÉDIA), PADRÃO MÉDIO, 60X210CM, ESPESSURA DE 3,5CM, ITENS INCLUSOS: DOBRADIÇAS, MONTAGEM E INSTALAÇÃO DO BATENTE, FECHADURA COM EXECUÇÃO DO FURO - FORNECIMENTO E INSTALAÇÃO</t>
  </si>
  <si>
    <t>KIT DE PORTA DE MADEIRA PARA PINTURA, SEMI-OCA (LEVE OU MÉDIA), PADRÃO MÉDIO, 70X210CM, ESPESSURA DE 3,5CM, ITENS INCLUSOS: DOBRADIÇAS, MONTAGEM E INSTALAÇÃO DO BATENTE, FECHADURA COM EXECUÇÃO DO FURO - FORNECIMENTO E INSTALAÇÃO</t>
  </si>
  <si>
    <t>KIT DE PORTA DE MADEIRA PARA PINTURA, SEMI-OCA (LEVE OU MÉDIA), PADRÃO MÉDIO, 80X210CM, ESPESSURA DE 3,5CM, ITENS INCLUSOS: DOBRADIÇAS, MONTAGEM E INSTALAÇÃO DO BATENTE, FECHADURA COM EXECUÇÃO DO FURO - FORNECIMENTO E INSTALAÇÃO</t>
  </si>
  <si>
    <t>ALIZAR / GUARNIÇÃO DE 5X1,5CM PARA PORTA DE 60X210CM FIXADO COM PREGOS, PADRÃO POPULAR - FORNECIMENTO E INSTALAÇÃO</t>
  </si>
  <si>
    <t>ALIZAR / GUARNIÇÃO DE 5X1,5CM PARA PORTA DE 70X210CM FIXADO COM PREGOS, PADRÃO POPULAR - FORNECIMENTO E INSTALAÇÃO</t>
  </si>
  <si>
    <t>ALIZAR / GUARNIÇÃO DE 5X1,5CM PARA PORTA DE 80X210CM FIXADO COM PREGOS, PADRÃO POPULAR - FORNECIMENTO E INSTALAÇÃO</t>
  </si>
  <si>
    <t xml:space="preserve">JANELA DE ALUMÍNIO MAXIM-AR, FIXAÇÃO COM PARAFUSO, VEDAÇÃO COM ESPUMA EXPANSIVA, COM VIDROS, PADRONIZADA </t>
  </si>
  <si>
    <t xml:space="preserve">JANELA DE ALUMÍNIO DE CORRER, 2 FOLHAS, FIXAÇÃO COM PARAFUSO, VEDAÇÃO COM ESPUMA EXPANSIVA, COM VIDROS, PADRONIZADA </t>
  </si>
  <si>
    <t>ELETRODUTO FLEXÍVEL CORRUGADO, PVC, DN 20 MM (1/2"), PARA CIRCUITOS TERMINAIS, INSTALADOS EM FORRO, FORNECIMENTO E INSTALAÇÃO</t>
  </si>
  <si>
    <t>ELETRODUTO FLEXÍVEL CORRUGADO, PVC, DN 25 MM (3/4"), PARA CIRCUITOS TERMINAIS, INSTALADOS EM FORRO, FORNECIMENTO E INSTALAÇÃO</t>
  </si>
  <si>
    <t>ELETRODUTO FLEXÍVEL CORRUGADO, PVC, DN 32 MM (1"), PARA CIRCUITOS TERMINAIS, INSTALADOS EM FORRO, FORNECIMENTO E INSTALAÇÃO</t>
  </si>
  <si>
    <t>CAIXA OCTOGONAL 3" X 3", PVC, INSTALADA EM LAJE - FORNECIMENTO E INSTALAÇÃO</t>
  </si>
  <si>
    <t>CAIXA RETANGULAR 4" X 2" ALTA (2,00 M DO PISO), PVC, INSTALADA EM PAREDE - FORNECIMENTO E INSTALAÇÃO</t>
  </si>
  <si>
    <t>CAIXA RETANGULAR 4" X 2" MÉDIA (1,30 M DO PISO), PVC, INSTALADA EM PAREDE - FORNECIMENTO E INSTALAÇÃO</t>
  </si>
  <si>
    <t>CAIXA RETANGULAR 4" X 2" BAIXA (0,30 M DO PISO), PVC, INSTALADA EM PAREDE - FORNECIMENTO E INSTALAÇÃO</t>
  </si>
  <si>
    <t>QUADRO DE DISTRIBUICAO DE ENERGIA P/ 6 DISJUNTORES TERMOMAGNETICOS MONOPOLARES SEM BARRAMENTO, DE EMBUTIR, EM CHAPA METÁLICA - FORNECIMENTO E  INSTALAÇÃO</t>
  </si>
  <si>
    <t>RECEPTÁCULO (BOCAL) DE LOUÇA PARA LÂMPADA INCANDESCENTE</t>
  </si>
  <si>
    <t>INTERRUPTOR SIMPLES (1 MÓDULO), 10A/250V, INCLUINDO SUPORTE E PLACA - FORNECIMENTO E INSTALAÇÃO</t>
  </si>
  <si>
    <t>INTERRUPTOR SIMPLES (2 MÓDULOS), 10A/250V, INCLUINDO SUPORTE E PLACA - FORNECIMENTO E INSTALAÇÃO</t>
  </si>
  <si>
    <t>TOMADA MÉDIA DE EMBUTIR (1 MÓDULO), 2P+T 10 A, INCLUINDO SUPORTE E PLACA - FORNECIMENTO E INSTALAÇÃO</t>
  </si>
  <si>
    <t>TOMADA BAIXA DE EMBUTIR (1 MÓDULO), 2P+T 10 A, INCLUINDO SUPORTE E PLACA - FORNECIMENTO E INSTALAÇÃO</t>
  </si>
  <si>
    <t>TOMADA MÉDIA DE EMBUTIR (2 MÓDULO), 2P+T 10 A, INCLUINDO SUPORTE E PLACA - FORNECIMENTO E INSTALAÇÃO</t>
  </si>
  <si>
    <t>INTERRUPTOR SIMPLES (1 MÓDULO) COM 1 TOMADA DE EMBUTIR 2P+T 10 A, INCLUINDO SUPORTE E PLACA - FORNECIMENTO E INSTALAÇÃO</t>
  </si>
  <si>
    <t>SUPORTE PARAFUSADO COM PLACA DE ENCAIXE 4" X 2" ALTO (2,00 M DO PISO) PARA PONTO ELETRICO - FORNECIMENTO E INSTALAÇÃO</t>
  </si>
  <si>
    <t xml:space="preserve">DISJUNTOR MONOPOLAR TIPO DIN, CORRENTE NOMINAL DE 10A - FORNECIMENTO E INSTALAÇÃO </t>
  </si>
  <si>
    <t xml:space="preserve">DISJUNTOR MONOPOLAR TIPO DIN, CORRENTE NOMINAL DE 20A - FORNECIMENTO E INSTALAÇÃO </t>
  </si>
  <si>
    <t xml:space="preserve">DISJUNTOR MONOPOLAR TIPO DIN, CORRENTE NOMINAL DE 40A - FORNECIMENTO E INSTALAÇÃO </t>
  </si>
  <si>
    <t>CABO DE COBRE FLEXÍVEL ISOLADO, 1,5 MM², ANTI-CHAMA 450/750 V, PARA CIRCUITOS TERMINAIS - FORNECIMENTO E TERMINAIS</t>
  </si>
  <si>
    <t>CABO DE COBRE FLEXÍVEL ISOLADO, 2,5 MM², ANTI-CHAMA 450/750 V, PARA CIRCUITOS TERMINAIS - FORNECIMENTO E TERMINAIS</t>
  </si>
  <si>
    <t>CABO DE COBRE FLEXÍVEL ISOLADO, 6,0 MM², ANTI-CHAMA 450/750 V, PARA CIRCUITOS TERMINAIS - FORNECIMENTO E TERMINAIS</t>
  </si>
  <si>
    <t>CABO DE COBRE FLEXÍVEL ISOLADO, 10 MM², ANTI-CHAMA 450/750 V, PARA CIRCUITOS TERMINAIS - FORNECIMENTO E TERMINAIS</t>
  </si>
  <si>
    <t>PADRÃO DE ENTRADA DE ENERGIA ELÉTRICA, MONOFÁSICO, ENTRADA AÉREA, A 2 FIOS, CARGA INSTALADA DE 3500 ATÉ 9000W</t>
  </si>
  <si>
    <t>TUBO, PVC, SOLDÁVEL, DN 20MM, INSTALADO EM RAMAL OU SUB-RAMAL DE ÁGUA - FORNECIMENTO E INSTALAÇÃO</t>
  </si>
  <si>
    <t>TUBO, PVC, SOLDÁVEL, DN 25MM, INSTALADO EM RAMAL OU SUB-RAMAL DE ÁGUA - FORNECIMENTO E INSTALAÇÃO</t>
  </si>
  <si>
    <t>TE, PVC, SOLDÁVEL, DN 25MM, INSTALADO EM RAMAL OU SUB-RAMAL DE ÁGUA - FORNECIMENTO E INSTALAÇÃO</t>
  </si>
  <si>
    <t>JOELHO 90 GRAUS, PVC, SOLDÁVEL, DN 20MM, INSTALADO EM RAMAL DE DISTRIBUIÇÃO DE ÁGUA - FORNECIMENTO E INSTALAÇÃO</t>
  </si>
  <si>
    <t>JOELHO 90 GRAUS, PVC, SOLDÁVEL, DN 25MM, INSTALADO EM RAMAL DE DISTRIBUIÇÃO DE ÁGUA - FORNECIMENTO E INSTALAÇÃO</t>
  </si>
  <si>
    <t>BUCHA DE REDUCAO DE PVC, SOLDAVEL 25 X 20 MM</t>
  </si>
  <si>
    <t>CAIXA D´AGUA EM POLIETILENO, 500 LITROS, COM ACESSÓRIOS</t>
  </si>
  <si>
    <t>REGISTRO DE GAVETA BRUTO, LATÃO, ROSCÁVEL, 3/4", FORNECIDO E INSTALADO</t>
  </si>
  <si>
    <t>REGISTRO GAVETA BRUTO, LATÃO, ROSCAVEL, 3/4", COM ACABAMENTO E CANOPLA CROMADOS. FORNECIDO E INSTALADO EM RAMAL DE ÁGUA</t>
  </si>
  <si>
    <t>REGISTRO DE PRESSÃO BRUTO, LATÃO, ROSCAVEL, 1/2", COM ACABAMENTO E CANOPLA CROMADOS. FORNECIDO E INSTALADO EM RAMAL DE ÁGUA</t>
  </si>
  <si>
    <t>VASO SANITARIO SIFONADO CONVENCIONAL COM LOUÇA BRANCA, INCLUSO CONJUNTO DE LIGAÇÃO PARA BACIA SANITÁRIA AJUSTÁVEL - FORNECIMENTO E INSTALAÇÃO</t>
  </si>
  <si>
    <t>CAIXA DE DESCARGA PLÁSTICA DE SOBREPOR 6/9 LITROS, REF. ASTRA, AKROS OU EQUIVALENTE</t>
  </si>
  <si>
    <t>LAVATÓRIO LOUÇA BRANCA SUSPENSO, 29,5 X 39CM OU EQUIVALENTE, PADRÃO POPULAR, INCLUSO SIFÃO FLEXIVÉL EM PVC, VÁLVULA E ENGATE FLEXIVEL 30 CM E TORNEIRA CROMADA DE MESA, PADRÃO POPULAR  - FORNECIMENTO E INSTALAÇÃO</t>
  </si>
  <si>
    <t>BANCADA DE MÁRMORE SINTÉTICO 120 X 60CM, COM CUBA INTEGRADA, INCLUSO SIFÃO TIPO FLEXIVÉL EM PVC, VALVULA EM PLÁSTICO CROMADO TIPO AMERICANA E TORNEIRA CROMADA LONGA, DE PAREDE, PADRÃO POPULAR - FORNECIMENTO E INSTALAÇÃO</t>
  </si>
  <si>
    <t>TANQUE DE MÁRMORE SINTÉTICO SUSPENSO, 22 L OU EQUIVALENTE, INCLUSO SIFÃO FLEXIVÉL EM PVC, VALVULA EM PLÁSTICO CROMADO TIPO AMERICANA E TORNEIRA CROMADA LONGA, DE PAREDE, PADRÃO POPULAR - FORNECIMENTO E INSTALAÇÃO</t>
  </si>
  <si>
    <t>KIT DE ACESSORIOS PARA BANHEIRO EM METAL CROMADO, 5 PECAS, INCLUSO FIXAÇÃO</t>
  </si>
  <si>
    <t>CHUVEIRO ELETRICO COMUM CORPO PLASTICO TIPO DUCHA, FORNECIMENTO E INSTALAÇÃO</t>
  </si>
  <si>
    <t>KIT CAVALETE PARA MEDIÇÃO DE ÁGUA - ENTRADA PRINCIPAL, EM PVC SOLDÁVEL DN 25 (3/4). FORNECIMENTO E INSTALAÇÃO (EXCLUSIVE HIDROMETRO)</t>
  </si>
  <si>
    <t xml:space="preserve">TUBO PVC, SERIE NORMAL,ESGOTO PREDIAL, DN 100 MM, FORNECIDO E INSTALADO EM RAMAL DE DESCARGA OU RAMAL DE ESGOTO SANITÁRIO </t>
  </si>
  <si>
    <t xml:space="preserve">TUBO PVC, SERIE NORMAL,ESGOTO PREDIAL, DN 50 MM, FORNECIDO E INSTALADO EM RAMAL DE DESCARGA OU RAMAL DE ESGOTO SANITÁRIO </t>
  </si>
  <si>
    <t xml:space="preserve">TUBO PVC, SERIE NORMAL,ESGOTO PREDIAL, DN 40 MM, FORNECIDO E INSTALADO EM RAMAL DE DESCARGA OU RAMAL DE ESGOTO SANITÁRIO </t>
  </si>
  <si>
    <t>CURVA CURTA 90 GRAUS, PVC, SÉRIE NORMAL, ESGOTO PREDIAL, DN 40 MM, JUNTA SOLDAVEL, FORNECIDO E INSTALADO EM RAMAL DE DESCARGA OU RAMAL DE ESGOTO SANITÁRIO</t>
  </si>
  <si>
    <t>CURVA CURTA 90 GRAUS, PVC, SÉRIE NORMAL, ESGOTO PREDIAL, DN 100 MM, JUNTA SOLDAVEL, FORNECIDO E INSTALADO EM RAMAL DE DESCARGA OU RAMAL DE ESGOTO SANITÁRIO</t>
  </si>
  <si>
    <t>JOELHO 45 GRAUS, PVC, SÉRIE NORMAL, ESGOTO PREDIAL, DN 40 MM, JUNTA SOLDAVEL, FORNECIDO E INSTALADO EM RAMAL DE DESCARGA OU RAMAL DE ESGOTO SANITÁRIO</t>
  </si>
  <si>
    <t>JOELHO 90 GRAUS, PVC, SÉRIE NORMAL, ESGOTO PREDIAL, DN 40 MM, JUNTA SOLDAVEL, FORNECIDO E INSTALADO EM RAMAL DE DESCARGA OU RAMAL DE ESGOTO SANITÁRIO</t>
  </si>
  <si>
    <t>TÊ, PVC, SÉRIE NORMAL, ESGOTO PREDIAL, DN 100 X 100 MM, JUNTA ELÁSTICA, FORNECIDO E INSTALADO EM RAMAL DE DESCARGA OU RAMAL DE ESGOTO SANITÁRIO</t>
  </si>
  <si>
    <t>JUNÇÃO DE REDUÇÃO INVERTIDA , PVC SOLDÁVEL, 100 X 50 MM, SÉRIE NORMAL PARA ESGOTO PREDIAL</t>
  </si>
  <si>
    <t>BUCHA DE REDUÇÃO DE PVC, SOLDÁVEL, LONGA, 50 X 40 MM, PARA ESGOTO PREDIAL</t>
  </si>
  <si>
    <t>LUVA SIMPLES, PVC, SÉRIE NORMAL, ESGOTO PREDIAL, DN 40 MM, JUNTA SOLDÁVEL, FORNECIDO E INSTALADO EM RAMAL DE DESCARGA OU RAMAL DE ESGOTO SANITÁRIO</t>
  </si>
  <si>
    <t>LUVA SIMPLES, PVC, SÉRIE NORMAL, ESGOTO PREDIAL, DN 100 MM, JUNTA ELÁSTICA, FORNECIDO E INSTALADO EM RAMAL DE DESCARGA OU RAMAL DE ESGOTO SANITÁRIO</t>
  </si>
  <si>
    <t xml:space="preserve">CAIXA DE INSPEÇÃO EM CONCRETO PRÉ-MOLDADO DN 60 CM COM TAMPA H= 60 CM - FORNECIMENTO E INSTALAÇÃO </t>
  </si>
  <si>
    <t xml:space="preserve">CAIXA DE GORDURA SIMPLES EM CONCRETO PRÉ-MOLDADO DN 40 CM COM TAMPA - FORNECIMENTO E INSTALAÇÃO </t>
  </si>
  <si>
    <t>REVESTIMENTO CERÂMICO PARA PAREDES INTERNAS COM PLACAS TIPO GRÊS OU SEMI-GRÊS DE DIMENSÕES 20X20 CM APLICADAS EM AMBIENTES DE ÁREA MENOR QUE 5 M² A MEIA ALTURA DAS PAREDES</t>
  </si>
  <si>
    <t>CHAPISCO APLICADO EM ALVENARIAS E ESTRUTURAS DE CONCRETO INTERNAS, COM COLHER DE PEDREIRO, ARGAMASSA TRAÇO 1:3 COM PREPARO MANUAL</t>
  </si>
  <si>
    <t xml:space="preserve">REBOCO TIPO PAULISTA DE ARGAMASSA DE CIMENTO, CAL HIDRATADA CH1 E AREIA MÉDIA OU GROSSA LAVADA NO TRAÇO 1:0.5:6, ESPESSURA 25 MM </t>
  </si>
  <si>
    <t>LASTRO DE CONCRETO, E = 5 CM, PREPARO MECÂNICO, INCLUSOS LANÇAMENTO E ADENSAMENTO</t>
  </si>
  <si>
    <t>CONTRAPISO EM ARGAMASSA TRAÇO 1:4 (CIMENTO E AREIA), PREPARO MECÂNICO COM BETONEIRA 400 L, APLICADO EM ÁREAS SECAS SOBRE LAJE, ADERIDO, ESPESSURA 3 CM</t>
  </si>
  <si>
    <t xml:space="preserve">REVESTIMENTO CERÂMICO PARA PISO COM PLACAS TIPO GRÊS PADRÃO POPULAR DE DIMENSÕES 35X35 CM APLICADA EM AMBIENTE DE ÁREA ENTRE 5 M² E 10 M² </t>
  </si>
  <si>
    <t xml:space="preserve">RODAPÉ CERÂMICO DE 7 CM DE ALTURA COM PLACAS TIPO GRÊS DE DIMENSÕES 35X35 CM </t>
  </si>
  <si>
    <t>SOLEIRA DE GRANITO ESP. 2 CM E LARGURA DE 15 CM</t>
  </si>
  <si>
    <t>EXECUÇÃO DE PASSEIO (CALÇADA) OU PISO DE CONCRETO COM CONCRETO MOLDADO IN LOCO, FEITO EM OBRA, ACABAMENTO CONVENCIONAL, ESPESSURA 6 CM, ARMADO</t>
  </si>
  <si>
    <t>PINTURA ESMALTE BRILHANTE PARA MADEIRA, DUAS DEMAOS, SOBRE FUNDO NIVELADOR BRANCO</t>
  </si>
  <si>
    <t xml:space="preserve">APLICAÇÃO DE FUNDO SELADOR LÁTEX ACRÍLICO EM TETO, UMA DEMÃO </t>
  </si>
  <si>
    <t>APLICAÇÃO DE FUNDO SELADOR ACRÍLICO EM PAREDES, UMA DEMÃO</t>
  </si>
  <si>
    <t>APLICAÇÃO MANUAL DE PINTURA COM TINTA LÁTEX ACRÍLICA EM TETO, DUAS DEMÃOS</t>
  </si>
  <si>
    <t>APLICAÇÃO MANUAL DE PINTURA COM TINTA LÁTEX ACRÍLICA EM PAREDES, DUAS DEMÃOS</t>
  </si>
  <si>
    <t>VIDRO LISO COMUM TRANSPARENTE, ESPESSURA 3MM</t>
  </si>
  <si>
    <t>LIMPEZA FINAL DA OBRA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</si>
</sst>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0"/>
    <numFmt numFmtId="179" formatCode="\1#,##0"/>
    <numFmt numFmtId="180" formatCode="\1#,000.00"/>
    <numFmt numFmtId="181" formatCode="&quot;R$ &quot;#,##0.00"/>
    <numFmt numFmtId="182" formatCode="&quot;Sim&quot;;&quot;Sim&quot;;&quot;Não&quot;"/>
    <numFmt numFmtId="183" formatCode="&quot;Verdadeiro&quot;;&quot;Verdadeiro&quot;;&quot;Falso&quot;"/>
    <numFmt numFmtId="184" formatCode="&quot;Ativar&quot;;&quot;Ativar&quot;;&quot;Desativar&quot;"/>
    <numFmt numFmtId="185" formatCode="[$€-2]\ #,##0.00_);[Red]\([$€-2]\ #,##0.00\)"/>
    <numFmt numFmtId="186" formatCode="0.000"/>
    <numFmt numFmtId="187" formatCode="#,##0.00;[Red]#,##0.00"/>
    <numFmt numFmtId="188" formatCode="0.00000"/>
    <numFmt numFmtId="189" formatCode="0.000000"/>
    <numFmt numFmtId="190" formatCode="0.0000"/>
    <numFmt numFmtId="191" formatCode="_-* #,##0.00\ _E_s_c_._-;\-* #,##0.00\ _E_s_c_._-;_-* &quot;-&quot;??\ _E_s_c_._-;_-@_-"/>
    <numFmt numFmtId="192" formatCode="0.00;[Red]0.00"/>
    <numFmt numFmtId="193" formatCode="[$-416]dddd\,\ d&quot; de &quot;mmmm&quot; de &quot;yyyy"/>
    <numFmt numFmtId="194" formatCode="&quot;R$ &quot;#,##0.00;[Red]&quot;R$ &quot;#,##0.00"/>
    <numFmt numFmtId="195" formatCode="#,##0;[Red]#,##0"/>
    <numFmt numFmtId="196" formatCode="&quot;Ativado&quot;;&quot;Ativado&quot;;&quot;Desativado&quot;"/>
    <numFmt numFmtId="197" formatCode="#,##0.00_ ;\-#,##0.00\ "/>
    <numFmt numFmtId="198" formatCode="#,##0.0000000"/>
    <numFmt numFmtId="199" formatCode="0.000000000"/>
    <numFmt numFmtId="200" formatCode="0.0%"/>
  </numFmts>
  <fonts count="93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sz val="14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6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u val="single"/>
      <sz val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3"/>
      <name val="Arial"/>
      <family val="2"/>
    </font>
    <font>
      <b/>
      <sz val="3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2"/>
    </font>
    <font>
      <sz val="9"/>
      <name val="Tahoma"/>
      <family val="2"/>
    </font>
    <font>
      <sz val="10"/>
      <name val="Tahoma"/>
      <family val="2"/>
    </font>
    <font>
      <i/>
      <u val="single"/>
      <sz val="10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b/>
      <sz val="9"/>
      <name val="Tahoma"/>
      <family val="0"/>
    </font>
    <font>
      <u val="single"/>
      <sz val="9"/>
      <name val="Tahoma"/>
      <family val="2"/>
    </font>
    <font>
      <i/>
      <sz val="9"/>
      <name val="Tahoma"/>
      <family val="2"/>
    </font>
    <font>
      <b/>
      <sz val="10"/>
      <name val="Tahoma"/>
      <family val="0"/>
    </font>
    <font>
      <b/>
      <i/>
      <sz val="10"/>
      <name val="Arial"/>
      <family val="2"/>
    </font>
    <font>
      <sz val="14"/>
      <name val="Arial"/>
      <family val="2"/>
    </font>
    <font>
      <sz val="5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2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sz val="7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3" tint="0.39998000860214233"/>
      <name val="Arial"/>
      <family val="2"/>
    </font>
    <font>
      <b/>
      <sz val="9"/>
      <color theme="1"/>
      <name val="Arial"/>
      <family val="2"/>
    </font>
    <font>
      <sz val="7"/>
      <color theme="1"/>
      <name val="Calibri"/>
      <family val="2"/>
    </font>
    <font>
      <sz val="10"/>
      <color rgb="FF000000"/>
      <name val="Times New Roman"/>
      <family val="1"/>
    </font>
    <font>
      <sz val="8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medium"/>
      <right style="hair"/>
      <top style="hair"/>
      <bottom style="hair"/>
    </border>
    <border>
      <left style="hair"/>
      <right/>
      <top style="hair"/>
      <bottom/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/>
      <right style="thin"/>
      <top style="thin"/>
      <bottom/>
    </border>
    <border>
      <left/>
      <right style="hair"/>
      <top style="hair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hair"/>
      <right style="thin"/>
      <top style="medium"/>
      <bottom/>
    </border>
    <border>
      <left style="medium"/>
      <right style="hair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/>
      <top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 style="thin"/>
      <bottom style="double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>
        <color indexed="63"/>
      </left>
      <right style="thin"/>
      <top style="thin"/>
      <bottom style="thin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thin"/>
      <bottom/>
    </border>
    <border>
      <left/>
      <right style="medium"/>
      <top style="double"/>
      <bottom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 style="medium"/>
      <right style="hair"/>
      <top style="hair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Up="1">
      <left style="medium"/>
      <right/>
      <top style="medium"/>
      <bottom/>
      <diagonal style="hair"/>
    </border>
    <border diagonalUp="1">
      <left/>
      <right/>
      <top style="medium"/>
      <bottom/>
      <diagonal style="hair"/>
    </border>
    <border diagonalUp="1">
      <left/>
      <right style="hair"/>
      <top style="medium"/>
      <bottom/>
      <diagonal style="hair"/>
    </border>
    <border diagonalUp="1">
      <left style="medium"/>
      <right/>
      <top/>
      <bottom style="hair"/>
      <diagonal style="hair"/>
    </border>
    <border diagonalUp="1">
      <left/>
      <right/>
      <top/>
      <bottom style="hair"/>
      <diagonal style="hair"/>
    </border>
    <border diagonalUp="1">
      <left/>
      <right style="hair"/>
      <top/>
      <bottom style="hair"/>
      <diagonal style="hair"/>
    </border>
    <border>
      <left style="hair"/>
      <right style="thin"/>
      <top/>
      <bottom style="hair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/>
      <right style="hair"/>
      <top style="hair"/>
      <bottom style="medium"/>
    </border>
    <border diagonalUp="1">
      <left style="medium"/>
      <right/>
      <top>
        <color indexed="63"/>
      </top>
      <bottom/>
      <diagonal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thin"/>
      <top/>
      <bottom style="hair"/>
    </border>
    <border>
      <left>
        <color indexed="63"/>
      </left>
      <right style="thin"/>
      <top style="hair"/>
      <bottom style="hair"/>
    </border>
    <border>
      <left/>
      <right/>
      <top style="hair"/>
      <bottom style="double"/>
    </border>
    <border>
      <left/>
      <right style="thin"/>
      <top style="hair"/>
      <bottom style="double"/>
    </border>
    <border>
      <left style="thin"/>
      <right style="thin"/>
      <top style="thin"/>
      <bottom style="double"/>
    </border>
    <border>
      <left style="medium"/>
      <right/>
      <top style="hair"/>
      <bottom style="dashed"/>
    </border>
    <border>
      <left/>
      <right/>
      <top style="hair"/>
      <bottom style="dashed"/>
    </border>
    <border>
      <left/>
      <right style="medium"/>
      <top style="hair"/>
      <bottom style="dashed"/>
    </border>
    <border>
      <left style="thin"/>
      <right style="medium"/>
      <top style="double"/>
      <bottom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medium"/>
      <right style="thin"/>
      <top style="double"/>
      <bottom/>
    </border>
    <border>
      <left style="medium"/>
      <right style="thin"/>
      <top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medium"/>
      <right/>
      <top style="thin"/>
      <bottom style="double"/>
    </border>
    <border>
      <left/>
      <right style="medium"/>
      <top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medium"/>
      <bottom style="hair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20" borderId="0" applyNumberFormat="0" applyBorder="0" applyAlignment="0" applyProtection="0"/>
    <xf numFmtId="0" fontId="72" fillId="21" borderId="1" applyNumberFormat="0" applyAlignment="0" applyProtection="0"/>
    <xf numFmtId="0" fontId="73" fillId="22" borderId="2" applyNumberFormat="0" applyAlignment="0" applyProtection="0"/>
    <xf numFmtId="0" fontId="74" fillId="0" borderId="3" applyNumberFormat="0" applyFill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5" fillId="29" borderId="1" applyNumberFormat="0" applyAlignment="0" applyProtection="0"/>
    <xf numFmtId="0" fontId="6" fillId="0" borderId="0">
      <alignment/>
      <protection/>
    </xf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7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5" fillId="0" borderId="8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171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59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33" borderId="0" xfId="0" applyFont="1" applyFill="1" applyAlignment="1">
      <alignment/>
    </xf>
    <xf numFmtId="0" fontId="8" fillId="0" borderId="13" xfId="53" applyFont="1" applyBorder="1" applyAlignment="1">
      <alignment horizontal="center" vertical="center"/>
      <protection/>
    </xf>
    <xf numFmtId="4" fontId="8" fillId="0" borderId="13" xfId="53" applyNumberFormat="1" applyFont="1" applyBorder="1" applyAlignment="1">
      <alignment horizontal="center" vertical="center"/>
      <protection/>
    </xf>
    <xf numFmtId="0" fontId="7" fillId="0" borderId="14" xfId="53" applyFont="1" applyFill="1" applyBorder="1" applyAlignment="1">
      <alignment horizontal="center" vertical="center"/>
      <protection/>
    </xf>
    <xf numFmtId="0" fontId="5" fillId="33" borderId="15" xfId="0" applyFont="1" applyFill="1" applyBorder="1" applyAlignment="1">
      <alignment horizontal="center" vertical="center" wrapText="1"/>
    </xf>
    <xf numFmtId="4" fontId="10" fillId="0" borderId="16" xfId="53" applyNumberFormat="1" applyFont="1" applyFill="1" applyBorder="1" applyAlignment="1">
      <alignment horizontal="center" vertical="center"/>
      <protection/>
    </xf>
    <xf numFmtId="4" fontId="10" fillId="0" borderId="17" xfId="53" applyNumberFormat="1" applyFont="1" applyFill="1" applyBorder="1" applyAlignment="1">
      <alignment horizontal="center" vertical="center"/>
      <protection/>
    </xf>
    <xf numFmtId="4" fontId="87" fillId="0" borderId="18" xfId="53" applyNumberFormat="1" applyFont="1" applyFill="1" applyBorder="1" applyAlignment="1">
      <alignment horizontal="center" vertical="center"/>
      <protection/>
    </xf>
    <xf numFmtId="4" fontId="87" fillId="0" borderId="19" xfId="53" applyNumberFormat="1" applyFont="1" applyFill="1" applyBorder="1" applyAlignment="1">
      <alignment horizontal="center" vertical="center"/>
      <protection/>
    </xf>
    <xf numFmtId="49" fontId="11" fillId="0" borderId="20" xfId="53" applyNumberFormat="1" applyFont="1" applyFill="1" applyBorder="1" applyAlignment="1">
      <alignment horizontal="left" vertical="center"/>
      <protection/>
    </xf>
    <xf numFmtId="4" fontId="11" fillId="0" borderId="18" xfId="53" applyNumberFormat="1" applyFont="1" applyFill="1" applyBorder="1" applyAlignment="1">
      <alignment horizontal="center" vertical="center" wrapText="1"/>
      <protection/>
    </xf>
    <xf numFmtId="4" fontId="11" fillId="0" borderId="18" xfId="53" applyNumberFormat="1" applyFont="1" applyFill="1" applyBorder="1" applyAlignment="1">
      <alignment vertical="center" wrapText="1"/>
      <protection/>
    </xf>
    <xf numFmtId="4" fontId="11" fillId="0" borderId="19" xfId="53" applyNumberFormat="1" applyFont="1" applyFill="1" applyBorder="1" applyAlignment="1">
      <alignment horizontal="center" vertical="center" wrapText="1"/>
      <protection/>
    </xf>
    <xf numFmtId="4" fontId="87" fillId="0" borderId="21" xfId="80" applyNumberFormat="1" applyFont="1" applyFill="1" applyBorder="1" applyAlignment="1">
      <alignment/>
    </xf>
    <xf numFmtId="0" fontId="0" fillId="0" borderId="22" xfId="0" applyBorder="1" applyAlignment="1">
      <alignment/>
    </xf>
    <xf numFmtId="0" fontId="87" fillId="0" borderId="13" xfId="53" applyFont="1" applyFill="1" applyBorder="1" applyAlignment="1">
      <alignment horizontal="left" vertical="center"/>
      <protection/>
    </xf>
    <xf numFmtId="4" fontId="11" fillId="0" borderId="13" xfId="53" applyNumberFormat="1" applyFont="1" applyFill="1" applyBorder="1" applyAlignment="1">
      <alignment horizontal="center" vertical="center" wrapText="1"/>
      <protection/>
    </xf>
    <xf numFmtId="4" fontId="11" fillId="0" borderId="13" xfId="53" applyNumberFormat="1" applyFont="1" applyFill="1" applyBorder="1" applyAlignment="1">
      <alignment vertical="center" wrapText="1"/>
      <protection/>
    </xf>
    <xf numFmtId="4" fontId="11" fillId="0" borderId="23" xfId="53" applyNumberFormat="1" applyFont="1" applyFill="1" applyBorder="1" applyAlignment="1">
      <alignment horizontal="center" vertical="center" wrapText="1"/>
      <protection/>
    </xf>
    <xf numFmtId="4" fontId="11" fillId="0" borderId="24" xfId="53" applyNumberFormat="1" applyFont="1" applyFill="1" applyBorder="1" applyAlignment="1">
      <alignment horizontal="center" vertical="center" wrapText="1"/>
      <protection/>
    </xf>
    <xf numFmtId="4" fontId="87" fillId="0" borderId="24" xfId="80" applyNumberFormat="1" applyFont="1" applyFill="1" applyBorder="1" applyAlignment="1">
      <alignment/>
    </xf>
    <xf numFmtId="0" fontId="7" fillId="34" borderId="25" xfId="53" applyFont="1" applyFill="1" applyBorder="1" applyAlignment="1">
      <alignment horizontal="center" vertical="center"/>
      <protection/>
    </xf>
    <xf numFmtId="0" fontId="0" fillId="34" borderId="0" xfId="0" applyFill="1" applyAlignment="1">
      <alignment horizontal="left"/>
    </xf>
    <xf numFmtId="4" fontId="88" fillId="0" borderId="0" xfId="53" applyNumberFormat="1" applyFont="1" applyFill="1" applyBorder="1" applyAlignment="1">
      <alignment horizontal="center" vertical="center"/>
      <protection/>
    </xf>
    <xf numFmtId="0" fontId="87" fillId="0" borderId="0" xfId="53" applyFont="1" applyFill="1" applyBorder="1" applyAlignment="1">
      <alignment horizontal="left" vertical="center"/>
      <protection/>
    </xf>
    <xf numFmtId="4" fontId="11" fillId="0" borderId="0" xfId="53" applyNumberFormat="1" applyFont="1" applyFill="1" applyBorder="1" applyAlignment="1">
      <alignment horizontal="center" vertical="center" wrapText="1"/>
      <protection/>
    </xf>
    <xf numFmtId="4" fontId="11" fillId="0" borderId="0" xfId="53" applyNumberFormat="1" applyFont="1" applyFill="1" applyBorder="1" applyAlignment="1">
      <alignment vertical="center" wrapText="1"/>
      <protection/>
    </xf>
    <xf numFmtId="4" fontId="87" fillId="0" borderId="0" xfId="80" applyNumberFormat="1" applyFont="1" applyFill="1" applyBorder="1" applyAlignment="1">
      <alignment/>
    </xf>
    <xf numFmtId="0" fontId="87" fillId="0" borderId="19" xfId="53" applyFont="1" applyFill="1" applyBorder="1" applyAlignment="1">
      <alignment horizontal="left" vertical="center"/>
      <protection/>
    </xf>
    <xf numFmtId="0" fontId="87" fillId="0" borderId="26" xfId="53" applyFont="1" applyFill="1" applyBorder="1" applyAlignment="1">
      <alignment horizontal="left" vertical="center"/>
      <protection/>
    </xf>
    <xf numFmtId="4" fontId="10" fillId="0" borderId="27" xfId="80" applyNumberFormat="1" applyFont="1" applyFill="1" applyBorder="1" applyAlignment="1">
      <alignment vertical="center"/>
    </xf>
    <xf numFmtId="4" fontId="10" fillId="0" borderId="28" xfId="80" applyNumberFormat="1" applyFont="1" applyFill="1" applyBorder="1" applyAlignment="1">
      <alignment vertical="center"/>
    </xf>
    <xf numFmtId="4" fontId="10" fillId="0" borderId="29" xfId="80" applyNumberFormat="1" applyFont="1" applyFill="1" applyBorder="1" applyAlignment="1">
      <alignment vertical="center"/>
    </xf>
    <xf numFmtId="4" fontId="10" fillId="0" borderId="30" xfId="80" applyNumberFormat="1" applyFont="1" applyFill="1" applyBorder="1" applyAlignment="1">
      <alignment vertical="center"/>
    </xf>
    <xf numFmtId="4" fontId="10" fillId="33" borderId="29" xfId="80" applyNumberFormat="1" applyFont="1" applyFill="1" applyBorder="1" applyAlignment="1">
      <alignment vertical="center"/>
    </xf>
    <xf numFmtId="4" fontId="10" fillId="33" borderId="30" xfId="80" applyNumberFormat="1" applyFont="1" applyFill="1" applyBorder="1" applyAlignment="1">
      <alignment vertical="center"/>
    </xf>
    <xf numFmtId="4" fontId="11" fillId="0" borderId="21" xfId="53" applyNumberFormat="1" applyFont="1" applyFill="1" applyBorder="1" applyAlignment="1">
      <alignment horizontal="center" vertical="center" wrapText="1"/>
      <protection/>
    </xf>
    <xf numFmtId="4" fontId="88" fillId="0" borderId="31" xfId="53" applyNumberFormat="1" applyFont="1" applyFill="1" applyBorder="1" applyAlignment="1">
      <alignment vertical="center"/>
      <protection/>
    </xf>
    <xf numFmtId="4" fontId="88" fillId="0" borderId="32" xfId="53" applyNumberFormat="1" applyFont="1" applyFill="1" applyBorder="1" applyAlignment="1">
      <alignment vertical="center"/>
      <protection/>
    </xf>
    <xf numFmtId="4" fontId="88" fillId="0" borderId="33" xfId="53" applyNumberFormat="1" applyFont="1" applyFill="1" applyBorder="1" applyAlignment="1">
      <alignment vertical="center"/>
      <protection/>
    </xf>
    <xf numFmtId="4" fontId="88" fillId="0" borderId="34" xfId="53" applyNumberFormat="1" applyFont="1" applyFill="1" applyBorder="1" applyAlignment="1">
      <alignment vertical="center"/>
      <protection/>
    </xf>
    <xf numFmtId="4" fontId="88" fillId="0" borderId="0" xfId="53" applyNumberFormat="1" applyFont="1" applyFill="1" applyBorder="1" applyAlignment="1">
      <alignment vertical="center"/>
      <protection/>
    </xf>
    <xf numFmtId="4" fontId="88" fillId="0" borderId="35" xfId="53" applyNumberFormat="1" applyFont="1" applyFill="1" applyBorder="1" applyAlignment="1">
      <alignment vertical="center"/>
      <protection/>
    </xf>
    <xf numFmtId="4" fontId="88" fillId="0" borderId="36" xfId="53" applyNumberFormat="1" applyFont="1" applyFill="1" applyBorder="1" applyAlignment="1">
      <alignment vertical="center"/>
      <protection/>
    </xf>
    <xf numFmtId="4" fontId="88" fillId="0" borderId="13" xfId="53" applyNumberFormat="1" applyFont="1" applyFill="1" applyBorder="1" applyAlignment="1">
      <alignment vertical="center"/>
      <protection/>
    </xf>
    <xf numFmtId="4" fontId="88" fillId="0" borderId="37" xfId="53" applyNumberFormat="1" applyFont="1" applyFill="1" applyBorder="1" applyAlignment="1">
      <alignment vertical="center"/>
      <protection/>
    </xf>
    <xf numFmtId="4" fontId="88" fillId="33" borderId="31" xfId="53" applyNumberFormat="1" applyFont="1" applyFill="1" applyBorder="1" applyAlignment="1">
      <alignment vertical="center"/>
      <protection/>
    </xf>
    <xf numFmtId="4" fontId="88" fillId="33" borderId="32" xfId="53" applyNumberFormat="1" applyFont="1" applyFill="1" applyBorder="1" applyAlignment="1">
      <alignment vertical="center"/>
      <protection/>
    </xf>
    <xf numFmtId="4" fontId="88" fillId="33" borderId="33" xfId="53" applyNumberFormat="1" applyFont="1" applyFill="1" applyBorder="1" applyAlignment="1">
      <alignment vertical="center"/>
      <protection/>
    </xf>
    <xf numFmtId="4" fontId="88" fillId="33" borderId="34" xfId="53" applyNumberFormat="1" applyFont="1" applyFill="1" applyBorder="1" applyAlignment="1">
      <alignment vertical="center"/>
      <protection/>
    </xf>
    <xf numFmtId="4" fontId="88" fillId="33" borderId="0" xfId="53" applyNumberFormat="1" applyFont="1" applyFill="1" applyBorder="1" applyAlignment="1">
      <alignment vertical="center"/>
      <protection/>
    </xf>
    <xf numFmtId="4" fontId="88" fillId="33" borderId="35" xfId="53" applyNumberFormat="1" applyFont="1" applyFill="1" applyBorder="1" applyAlignment="1">
      <alignment vertical="center"/>
      <protection/>
    </xf>
    <xf numFmtId="4" fontId="88" fillId="33" borderId="36" xfId="53" applyNumberFormat="1" applyFont="1" applyFill="1" applyBorder="1" applyAlignment="1">
      <alignment vertical="center"/>
      <protection/>
    </xf>
    <xf numFmtId="4" fontId="88" fillId="33" borderId="13" xfId="53" applyNumberFormat="1" applyFont="1" applyFill="1" applyBorder="1" applyAlignment="1">
      <alignment vertical="center"/>
      <protection/>
    </xf>
    <xf numFmtId="4" fontId="88" fillId="33" borderId="37" xfId="53" applyNumberFormat="1" applyFont="1" applyFill="1" applyBorder="1" applyAlignment="1">
      <alignment vertical="center"/>
      <protection/>
    </xf>
    <xf numFmtId="4" fontId="89" fillId="0" borderId="38" xfId="53" applyNumberFormat="1" applyFont="1" applyFill="1" applyBorder="1" applyAlignment="1">
      <alignment horizontal="center" vertical="center"/>
      <protection/>
    </xf>
    <xf numFmtId="0" fontId="87" fillId="0" borderId="18" xfId="53" applyFont="1" applyFill="1" applyBorder="1" applyAlignment="1">
      <alignment horizontal="left" vertical="center"/>
      <protection/>
    </xf>
    <xf numFmtId="0" fontId="0" fillId="33" borderId="0" xfId="0" applyFill="1" applyAlignment="1">
      <alignment horizontal="left"/>
    </xf>
    <xf numFmtId="49" fontId="11" fillId="0" borderId="39" xfId="53" applyNumberFormat="1" applyFont="1" applyFill="1" applyBorder="1" applyAlignment="1">
      <alignment horizontal="left" vertical="center"/>
      <protection/>
    </xf>
    <xf numFmtId="4" fontId="11" fillId="0" borderId="23" xfId="53" applyNumberFormat="1" applyFont="1" applyFill="1" applyBorder="1" applyAlignment="1">
      <alignment vertical="center" wrapText="1"/>
      <protection/>
    </xf>
    <xf numFmtId="0" fontId="87" fillId="0" borderId="19" xfId="53" applyFont="1" applyFill="1" applyBorder="1" applyAlignment="1">
      <alignment horizontal="left" vertical="center"/>
      <protection/>
    </xf>
    <xf numFmtId="0" fontId="87" fillId="0" borderId="26" xfId="53" applyFont="1" applyFill="1" applyBorder="1" applyAlignment="1">
      <alignment horizontal="left" vertical="center"/>
      <protection/>
    </xf>
    <xf numFmtId="4" fontId="88" fillId="0" borderId="0" xfId="53" applyNumberFormat="1" applyFont="1" applyFill="1" applyBorder="1" applyAlignment="1">
      <alignment horizontal="center" vertical="center"/>
      <protection/>
    </xf>
    <xf numFmtId="0" fontId="10" fillId="0" borderId="40" xfId="53" applyFont="1" applyFill="1" applyBorder="1" applyAlignment="1">
      <alignment horizontal="center" vertical="center"/>
      <protection/>
    </xf>
    <xf numFmtId="4" fontId="89" fillId="0" borderId="41" xfId="53" applyNumberFormat="1" applyFont="1" applyFill="1" applyBorder="1" applyAlignment="1">
      <alignment horizontal="center" vertical="center"/>
      <protection/>
    </xf>
    <xf numFmtId="4" fontId="87" fillId="0" borderId="42" xfId="53" applyNumberFormat="1" applyFont="1" applyFill="1" applyBorder="1" applyAlignment="1">
      <alignment horizontal="center" vertical="center"/>
      <protection/>
    </xf>
    <xf numFmtId="0" fontId="0" fillId="33" borderId="0" xfId="0" applyFill="1" applyAlignment="1">
      <alignment/>
    </xf>
    <xf numFmtId="4" fontId="10" fillId="33" borderId="16" xfId="53" applyNumberFormat="1" applyFont="1" applyFill="1" applyBorder="1" applyAlignment="1">
      <alignment horizontal="center" vertical="center"/>
      <protection/>
    </xf>
    <xf numFmtId="4" fontId="10" fillId="33" borderId="17" xfId="53" applyNumberFormat="1" applyFont="1" applyFill="1" applyBorder="1" applyAlignment="1">
      <alignment horizontal="center" vertical="center"/>
      <protection/>
    </xf>
    <xf numFmtId="4" fontId="87" fillId="33" borderId="18" xfId="53" applyNumberFormat="1" applyFont="1" applyFill="1" applyBorder="1" applyAlignment="1">
      <alignment horizontal="center" vertical="center"/>
      <protection/>
    </xf>
    <xf numFmtId="4" fontId="87" fillId="33" borderId="19" xfId="53" applyNumberFormat="1" applyFont="1" applyFill="1" applyBorder="1" applyAlignment="1">
      <alignment horizontal="center" vertical="center"/>
      <protection/>
    </xf>
    <xf numFmtId="49" fontId="11" fillId="33" borderId="20" xfId="53" applyNumberFormat="1" applyFont="1" applyFill="1" applyBorder="1" applyAlignment="1">
      <alignment horizontal="left" vertical="center"/>
      <protection/>
    </xf>
    <xf numFmtId="4" fontId="11" fillId="33" borderId="18" xfId="53" applyNumberFormat="1" applyFont="1" applyFill="1" applyBorder="1" applyAlignment="1">
      <alignment horizontal="center" vertical="center" wrapText="1"/>
      <protection/>
    </xf>
    <xf numFmtId="4" fontId="11" fillId="33" borderId="18" xfId="53" applyNumberFormat="1" applyFont="1" applyFill="1" applyBorder="1" applyAlignment="1">
      <alignment vertical="center" wrapText="1"/>
      <protection/>
    </xf>
    <xf numFmtId="4" fontId="11" fillId="33" borderId="19" xfId="53" applyNumberFormat="1" applyFont="1" applyFill="1" applyBorder="1" applyAlignment="1">
      <alignment horizontal="center" vertical="center" wrapText="1"/>
      <protection/>
    </xf>
    <xf numFmtId="4" fontId="87" fillId="33" borderId="21" xfId="80" applyNumberFormat="1" applyFont="1" applyFill="1" applyBorder="1" applyAlignment="1">
      <alignment/>
    </xf>
    <xf numFmtId="0" fontId="0" fillId="33" borderId="22" xfId="0" applyFill="1" applyBorder="1" applyAlignment="1">
      <alignment/>
    </xf>
    <xf numFmtId="0" fontId="87" fillId="33" borderId="13" xfId="53" applyFont="1" applyFill="1" applyBorder="1" applyAlignment="1">
      <alignment horizontal="left" vertical="center"/>
      <protection/>
    </xf>
    <xf numFmtId="4" fontId="11" fillId="33" borderId="13" xfId="53" applyNumberFormat="1" applyFont="1" applyFill="1" applyBorder="1" applyAlignment="1">
      <alignment horizontal="center" vertical="center" wrapText="1"/>
      <protection/>
    </xf>
    <xf numFmtId="4" fontId="11" fillId="33" borderId="13" xfId="53" applyNumberFormat="1" applyFont="1" applyFill="1" applyBorder="1" applyAlignment="1">
      <alignment vertical="center" wrapText="1"/>
      <protection/>
    </xf>
    <xf numFmtId="4" fontId="11" fillId="33" borderId="23" xfId="53" applyNumberFormat="1" applyFont="1" applyFill="1" applyBorder="1" applyAlignment="1">
      <alignment horizontal="center" vertical="center" wrapText="1"/>
      <protection/>
    </xf>
    <xf numFmtId="4" fontId="11" fillId="33" borderId="24" xfId="53" applyNumberFormat="1" applyFont="1" applyFill="1" applyBorder="1" applyAlignment="1">
      <alignment horizontal="center" vertical="center" wrapText="1"/>
      <protection/>
    </xf>
    <xf numFmtId="4" fontId="87" fillId="33" borderId="24" xfId="80" applyNumberFormat="1" applyFont="1" applyFill="1" applyBorder="1" applyAlignment="1">
      <alignment/>
    </xf>
    <xf numFmtId="0" fontId="87" fillId="0" borderId="19" xfId="53" applyFont="1" applyFill="1" applyBorder="1" applyAlignment="1">
      <alignment horizontal="left" vertical="center"/>
      <protection/>
    </xf>
    <xf numFmtId="0" fontId="87" fillId="0" borderId="26" xfId="53" applyFont="1" applyFill="1" applyBorder="1" applyAlignment="1">
      <alignment horizontal="left" vertical="center"/>
      <protection/>
    </xf>
    <xf numFmtId="4" fontId="88" fillId="0" borderId="0" xfId="53" applyNumberFormat="1" applyFont="1" applyFill="1" applyBorder="1" applyAlignment="1">
      <alignment horizontal="center" vertical="center"/>
      <protection/>
    </xf>
    <xf numFmtId="4" fontId="10" fillId="33" borderId="17" xfId="53" applyNumberFormat="1" applyFont="1" applyFill="1" applyBorder="1" applyAlignment="1">
      <alignment horizontal="center" vertical="center"/>
      <protection/>
    </xf>
    <xf numFmtId="4" fontId="88" fillId="0" borderId="13" xfId="53" applyNumberFormat="1" applyFont="1" applyFill="1" applyBorder="1" applyAlignment="1">
      <alignment horizontal="center" vertical="center"/>
      <protection/>
    </xf>
    <xf numFmtId="4" fontId="88" fillId="0" borderId="37" xfId="53" applyNumberFormat="1" applyFont="1" applyFill="1" applyBorder="1" applyAlignment="1">
      <alignment horizontal="center" vertical="center"/>
      <protection/>
    </xf>
    <xf numFmtId="4" fontId="10" fillId="33" borderId="17" xfId="53" applyNumberFormat="1" applyFont="1" applyFill="1" applyBorder="1" applyAlignment="1">
      <alignment horizontal="center" vertical="center"/>
      <protection/>
    </xf>
    <xf numFmtId="0" fontId="10" fillId="0" borderId="43" xfId="53" applyFont="1" applyFill="1" applyBorder="1" applyAlignment="1">
      <alignment horizontal="center" vertical="center"/>
      <protection/>
    </xf>
    <xf numFmtId="0" fontId="10" fillId="0" borderId="44" xfId="53" applyFont="1" applyFill="1" applyBorder="1" applyAlignment="1">
      <alignment horizontal="center" vertical="center"/>
      <protection/>
    </xf>
    <xf numFmtId="4" fontId="89" fillId="0" borderId="42" xfId="53" applyNumberFormat="1" applyFont="1" applyFill="1" applyBorder="1" applyAlignment="1">
      <alignment horizontal="center" vertical="center"/>
      <protection/>
    </xf>
    <xf numFmtId="4" fontId="87" fillId="0" borderId="41" xfId="53" applyNumberFormat="1" applyFont="1" applyFill="1" applyBorder="1" applyAlignment="1">
      <alignment horizontal="center" vertical="center"/>
      <protection/>
    </xf>
    <xf numFmtId="49" fontId="11" fillId="0" borderId="45" xfId="53" applyNumberFormat="1" applyFont="1" applyFill="1" applyBorder="1" applyAlignment="1">
      <alignment horizontal="left" vertical="center"/>
      <protection/>
    </xf>
    <xf numFmtId="4" fontId="87" fillId="0" borderId="13" xfId="80" applyNumberFormat="1" applyFont="1" applyFill="1" applyBorder="1" applyAlignment="1">
      <alignment/>
    </xf>
    <xf numFmtId="0" fontId="17" fillId="33" borderId="31" xfId="56" applyFont="1" applyFill="1" applyBorder="1" applyAlignment="1">
      <alignment vertical="top"/>
      <protection/>
    </xf>
    <xf numFmtId="0" fontId="90" fillId="0" borderId="46" xfId="54" applyFont="1" applyBorder="1" applyAlignment="1">
      <alignment vertical="top"/>
      <protection/>
    </xf>
    <xf numFmtId="49" fontId="17" fillId="33" borderId="31" xfId="56" applyNumberFormat="1" applyFont="1" applyFill="1" applyBorder="1" applyAlignment="1">
      <alignment horizontal="left" vertical="top"/>
      <protection/>
    </xf>
    <xf numFmtId="49" fontId="18" fillId="33" borderId="33" xfId="56" applyNumberFormat="1" applyFont="1" applyFill="1" applyBorder="1" applyAlignment="1">
      <alignment horizontal="left" vertical="top"/>
      <protection/>
    </xf>
    <xf numFmtId="0" fontId="69" fillId="0" borderId="0" xfId="54">
      <alignment/>
      <protection/>
    </xf>
    <xf numFmtId="0" fontId="11" fillId="33" borderId="47" xfId="56" applyFont="1" applyFill="1" applyBorder="1" applyAlignment="1">
      <alignment vertical="top" wrapText="1"/>
      <protection/>
    </xf>
    <xf numFmtId="0" fontId="17" fillId="33" borderId="48" xfId="56" applyFont="1" applyFill="1" applyBorder="1" applyAlignment="1">
      <alignment horizontal="left" vertical="top"/>
      <protection/>
    </xf>
    <xf numFmtId="1" fontId="0" fillId="33" borderId="49" xfId="56" applyNumberFormat="1" applyFont="1" applyFill="1" applyBorder="1" applyAlignment="1">
      <alignment horizontal="center" vertical="center" wrapText="1"/>
      <protection/>
    </xf>
    <xf numFmtId="0" fontId="15" fillId="33" borderId="0" xfId="54" applyFont="1" applyFill="1" applyBorder="1" applyAlignment="1">
      <alignment horizontal="left" vertical="center" wrapText="1"/>
      <protection/>
    </xf>
    <xf numFmtId="0" fontId="17" fillId="33" borderId="50" xfId="57" applyFont="1" applyFill="1" applyBorder="1" applyAlignment="1">
      <alignment horizontal="right" vertical="center"/>
      <protection/>
    </xf>
    <xf numFmtId="0" fontId="17" fillId="33" borderId="15" xfId="57" applyFont="1" applyFill="1" applyBorder="1" applyAlignment="1">
      <alignment horizontal="center" vertical="center"/>
      <protection/>
    </xf>
    <xf numFmtId="198" fontId="17" fillId="33" borderId="15" xfId="57" applyNumberFormat="1" applyFont="1" applyFill="1" applyBorder="1" applyAlignment="1">
      <alignment horizontal="center" vertical="center"/>
      <protection/>
    </xf>
    <xf numFmtId="4" fontId="17" fillId="33" borderId="51" xfId="57" applyNumberFormat="1" applyFont="1" applyFill="1" applyBorder="1" applyAlignment="1">
      <alignment horizontal="right" vertical="center"/>
      <protection/>
    </xf>
    <xf numFmtId="4" fontId="17" fillId="33" borderId="15" xfId="57" applyNumberFormat="1" applyFont="1" applyFill="1" applyBorder="1" applyAlignment="1">
      <alignment horizontal="right" vertical="center"/>
      <protection/>
    </xf>
    <xf numFmtId="4" fontId="17" fillId="33" borderId="52" xfId="71" applyNumberFormat="1" applyFont="1" applyFill="1" applyBorder="1" applyAlignment="1">
      <alignment horizontal="right" vertical="center"/>
    </xf>
    <xf numFmtId="4" fontId="17" fillId="33" borderId="53" xfId="57" applyNumberFormat="1" applyFont="1" applyFill="1" applyBorder="1" applyAlignment="1">
      <alignment horizontal="right" vertical="center"/>
      <protection/>
    </xf>
    <xf numFmtId="4" fontId="20" fillId="35" borderId="54" xfId="56" applyNumberFormat="1" applyFont="1" applyFill="1" applyBorder="1" applyAlignment="1">
      <alignment horizontal="right" vertical="center"/>
      <protection/>
    </xf>
    <xf numFmtId="0" fontId="17" fillId="33" borderId="45" xfId="56" applyFont="1" applyFill="1" applyBorder="1" applyAlignment="1">
      <alignment vertical="center"/>
      <protection/>
    </xf>
    <xf numFmtId="0" fontId="17" fillId="33" borderId="0" xfId="56" applyFont="1" applyFill="1" applyBorder="1" applyAlignment="1">
      <alignment vertical="center"/>
      <protection/>
    </xf>
    <xf numFmtId="0" fontId="17" fillId="33" borderId="0" xfId="56" applyFont="1" applyFill="1" applyBorder="1" applyAlignment="1">
      <alignment horizontal="left" vertical="center"/>
      <protection/>
    </xf>
    <xf numFmtId="0" fontId="17" fillId="33" borderId="35" xfId="56" applyFont="1" applyFill="1" applyBorder="1" applyAlignment="1">
      <alignment vertical="center"/>
      <protection/>
    </xf>
    <xf numFmtId="0" fontId="17" fillId="33" borderId="15" xfId="58" applyFont="1" applyFill="1" applyBorder="1" applyAlignment="1">
      <alignment horizontal="center" vertical="center"/>
      <protection/>
    </xf>
    <xf numFmtId="198" fontId="17" fillId="33" borderId="51" xfId="57" applyNumberFormat="1" applyFont="1" applyFill="1" applyBorder="1" applyAlignment="1">
      <alignment horizontal="center" vertical="center"/>
      <protection/>
    </xf>
    <xf numFmtId="4" fontId="17" fillId="33" borderId="15" xfId="71" applyNumberFormat="1" applyFont="1" applyFill="1" applyBorder="1" applyAlignment="1">
      <alignment horizontal="right" vertical="center" wrapText="1"/>
    </xf>
    <xf numFmtId="0" fontId="17" fillId="33" borderId="50" xfId="56" applyFont="1" applyFill="1" applyBorder="1" applyAlignment="1">
      <alignment horizontal="right" vertical="center"/>
      <protection/>
    </xf>
    <xf numFmtId="0" fontId="21" fillId="33" borderId="55" xfId="56" applyFont="1" applyFill="1" applyBorder="1" applyAlignment="1">
      <alignment vertical="center"/>
      <protection/>
    </xf>
    <xf numFmtId="0" fontId="17" fillId="33" borderId="56" xfId="56" applyFont="1" applyFill="1" applyBorder="1" applyAlignment="1">
      <alignment vertical="center"/>
      <protection/>
    </xf>
    <xf numFmtId="0" fontId="17" fillId="33" borderId="25" xfId="56" applyFont="1" applyFill="1" applyBorder="1" applyAlignment="1">
      <alignment vertical="center"/>
      <protection/>
    </xf>
    <xf numFmtId="4" fontId="17" fillId="35" borderId="52" xfId="56" applyNumberFormat="1" applyFont="1" applyFill="1" applyBorder="1" applyAlignment="1">
      <alignment horizontal="right" vertical="center"/>
      <protection/>
    </xf>
    <xf numFmtId="0" fontId="69" fillId="0" borderId="0" xfId="54" applyFont="1">
      <alignment/>
      <protection/>
    </xf>
    <xf numFmtId="0" fontId="17" fillId="33" borderId="57" xfId="56" applyFont="1" applyFill="1" applyBorder="1" applyAlignment="1">
      <alignment vertical="center"/>
      <protection/>
    </xf>
    <xf numFmtId="10" fontId="17" fillId="33" borderId="58" xfId="58" applyNumberFormat="1" applyFont="1" applyFill="1" applyBorder="1" applyAlignment="1">
      <alignment horizontal="center" vertical="center"/>
      <protection/>
    </xf>
    <xf numFmtId="4" fontId="17" fillId="33" borderId="52" xfId="58" applyNumberFormat="1" applyFont="1" applyFill="1" applyBorder="1" applyAlignment="1">
      <alignment horizontal="right" vertical="center"/>
      <protection/>
    </xf>
    <xf numFmtId="0" fontId="17" fillId="33" borderId="59" xfId="56" applyFont="1" applyFill="1" applyBorder="1" applyAlignment="1">
      <alignment vertical="center"/>
      <protection/>
    </xf>
    <xf numFmtId="0" fontId="17" fillId="33" borderId="60" xfId="56" applyFont="1" applyFill="1" applyBorder="1" applyAlignment="1">
      <alignment vertical="center"/>
      <protection/>
    </xf>
    <xf numFmtId="0" fontId="17" fillId="33" borderId="61" xfId="56" applyFont="1" applyFill="1" applyBorder="1" applyAlignment="1">
      <alignment vertical="center"/>
      <protection/>
    </xf>
    <xf numFmtId="4" fontId="20" fillId="33" borderId="62" xfId="56" applyNumberFormat="1" applyFont="1" applyFill="1" applyBorder="1" applyAlignment="1">
      <alignment horizontal="right" vertical="center"/>
      <protection/>
    </xf>
    <xf numFmtId="0" fontId="17" fillId="33" borderId="63" xfId="56" applyFont="1" applyFill="1" applyBorder="1" applyAlignment="1">
      <alignment vertical="center"/>
      <protection/>
    </xf>
    <xf numFmtId="0" fontId="17" fillId="33" borderId="64" xfId="56" applyFont="1" applyFill="1" applyBorder="1" applyAlignment="1">
      <alignment vertical="center"/>
      <protection/>
    </xf>
    <xf numFmtId="0" fontId="17" fillId="33" borderId="64" xfId="56" applyFont="1" applyFill="1" applyBorder="1" applyAlignment="1">
      <alignment horizontal="left" vertical="center"/>
      <protection/>
    </xf>
    <xf numFmtId="0" fontId="17" fillId="33" borderId="65" xfId="56" applyFont="1" applyFill="1" applyBorder="1" applyAlignment="1">
      <alignment vertical="center"/>
      <protection/>
    </xf>
    <xf numFmtId="0" fontId="17" fillId="33" borderId="66" xfId="56" applyFont="1" applyFill="1" applyBorder="1" applyAlignment="1">
      <alignment vertical="center"/>
      <protection/>
    </xf>
    <xf numFmtId="0" fontId="17" fillId="33" borderId="67" xfId="56" applyFont="1" applyFill="1" applyBorder="1" applyAlignment="1">
      <alignment vertical="center"/>
      <protection/>
    </xf>
    <xf numFmtId="0" fontId="17" fillId="33" borderId="58" xfId="56" applyFont="1" applyFill="1" applyBorder="1" applyAlignment="1">
      <alignment vertical="center"/>
      <protection/>
    </xf>
    <xf numFmtId="4" fontId="17" fillId="33" borderId="52" xfId="56" applyNumberFormat="1" applyFont="1" applyFill="1" applyBorder="1" applyAlignment="1">
      <alignment horizontal="right" vertical="center"/>
      <protection/>
    </xf>
    <xf numFmtId="2" fontId="69" fillId="0" borderId="0" xfId="54" applyNumberFormat="1">
      <alignment/>
      <protection/>
    </xf>
    <xf numFmtId="199" fontId="69" fillId="0" borderId="0" xfId="54" applyNumberFormat="1">
      <alignment/>
      <protection/>
    </xf>
    <xf numFmtId="0" fontId="17" fillId="33" borderId="15" xfId="56" applyFont="1" applyFill="1" applyBorder="1" applyAlignment="1">
      <alignment horizontal="center" vertical="center"/>
      <protection/>
    </xf>
    <xf numFmtId="0" fontId="17" fillId="33" borderId="67" xfId="56" applyFont="1" applyFill="1" applyBorder="1" applyAlignment="1">
      <alignment horizontal="center" vertical="center"/>
      <protection/>
    </xf>
    <xf numFmtId="0" fontId="17" fillId="33" borderId="58" xfId="56" applyFont="1" applyFill="1" applyBorder="1" applyAlignment="1">
      <alignment horizontal="center" vertical="center"/>
      <protection/>
    </xf>
    <xf numFmtId="4" fontId="20" fillId="35" borderId="52" xfId="56" applyNumberFormat="1" applyFont="1" applyFill="1" applyBorder="1" applyAlignment="1">
      <alignment horizontal="right" vertical="center"/>
      <protection/>
    </xf>
    <xf numFmtId="0" fontId="17" fillId="33" borderId="0" xfId="56" applyFont="1" applyFill="1" applyBorder="1" applyAlignment="1">
      <alignment horizontal="center" vertical="center"/>
      <protection/>
    </xf>
    <xf numFmtId="0" fontId="17" fillId="33" borderId="50" xfId="57" applyFont="1" applyFill="1" applyBorder="1" applyAlignment="1">
      <alignment horizontal="center" vertical="center"/>
      <protection/>
    </xf>
    <xf numFmtId="198" fontId="17" fillId="33" borderId="51" xfId="56" applyNumberFormat="1" applyFont="1" applyFill="1" applyBorder="1" applyAlignment="1">
      <alignment horizontal="center" vertical="center"/>
      <protection/>
    </xf>
    <xf numFmtId="4" fontId="17" fillId="33" borderId="52" xfId="57" applyNumberFormat="1" applyFont="1" applyFill="1" applyBorder="1" applyAlignment="1">
      <alignment horizontal="right" vertical="center"/>
      <protection/>
    </xf>
    <xf numFmtId="4" fontId="20" fillId="35" borderId="68" xfId="56" applyNumberFormat="1" applyFont="1" applyFill="1" applyBorder="1" applyAlignment="1">
      <alignment horizontal="right" vertical="center"/>
      <protection/>
    </xf>
    <xf numFmtId="0" fontId="17" fillId="33" borderId="43" xfId="56" applyFont="1" applyFill="1" applyBorder="1" applyAlignment="1">
      <alignment vertical="center" wrapText="1"/>
      <protection/>
    </xf>
    <xf numFmtId="4" fontId="17" fillId="35" borderId="53" xfId="56" applyNumberFormat="1" applyFont="1" applyFill="1" applyBorder="1" applyAlignment="1">
      <alignment horizontal="right" vertical="center" wrapText="1"/>
      <protection/>
    </xf>
    <xf numFmtId="0" fontId="17" fillId="33" borderId="69" xfId="56" applyFont="1" applyFill="1" applyBorder="1" applyAlignment="1">
      <alignment vertical="center" wrapText="1"/>
      <protection/>
    </xf>
    <xf numFmtId="0" fontId="17" fillId="33" borderId="51" xfId="56" applyFont="1" applyFill="1" applyBorder="1" applyAlignment="1">
      <alignment horizontal="right" vertical="center" wrapText="1"/>
      <protection/>
    </xf>
    <xf numFmtId="10" fontId="17" fillId="33" borderId="58" xfId="64" applyNumberFormat="1" applyFont="1" applyFill="1" applyBorder="1" applyAlignment="1">
      <alignment horizontal="center" vertical="center" wrapText="1"/>
    </xf>
    <xf numFmtId="4" fontId="17" fillId="33" borderId="53" xfId="56" applyNumberFormat="1" applyFont="1" applyFill="1" applyBorder="1" applyAlignment="1">
      <alignment horizontal="right" vertical="center" wrapText="1"/>
      <protection/>
    </xf>
    <xf numFmtId="0" fontId="17" fillId="33" borderId="70" xfId="56" applyFont="1" applyFill="1" applyBorder="1" applyAlignment="1">
      <alignment vertical="center" wrapText="1"/>
      <protection/>
    </xf>
    <xf numFmtId="4" fontId="20" fillId="36" borderId="71" xfId="56" applyNumberFormat="1" applyFont="1" applyFill="1" applyBorder="1" applyAlignment="1">
      <alignment horizontal="right" vertical="center" wrapText="1"/>
      <protection/>
    </xf>
    <xf numFmtId="0" fontId="17" fillId="33" borderId="0" xfId="56" applyFont="1" applyFill="1" applyBorder="1" applyAlignment="1">
      <alignment horizontal="right" vertical="center" wrapText="1"/>
      <protection/>
    </xf>
    <xf numFmtId="4" fontId="20" fillId="33" borderId="72" xfId="56" applyNumberFormat="1" applyFont="1" applyFill="1" applyBorder="1" applyAlignment="1">
      <alignment horizontal="right" vertical="center" wrapText="1"/>
      <protection/>
    </xf>
    <xf numFmtId="0" fontId="0" fillId="0" borderId="10" xfId="0" applyFont="1" applyBorder="1" applyAlignment="1">
      <alignment horizontal="justify" vertical="center" wrapText="1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justify" vertical="center" wrapText="1"/>
    </xf>
    <xf numFmtId="4" fontId="0" fillId="33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11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73" xfId="0" applyFont="1" applyBorder="1" applyAlignment="1">
      <alignment horizontal="justify" vertical="center" wrapText="1"/>
    </xf>
    <xf numFmtId="4" fontId="87" fillId="0" borderId="74" xfId="80" applyNumberFormat="1" applyFont="1" applyFill="1" applyBorder="1" applyAlignment="1">
      <alignment/>
    </xf>
    <xf numFmtId="0" fontId="0" fillId="0" borderId="39" xfId="0" applyBorder="1" applyAlignment="1">
      <alignment/>
    </xf>
    <xf numFmtId="0" fontId="87" fillId="0" borderId="23" xfId="53" applyFont="1" applyFill="1" applyBorder="1" applyAlignment="1">
      <alignment horizontal="left" vertical="center"/>
      <protection/>
    </xf>
    <xf numFmtId="4" fontId="87" fillId="0" borderId="75" xfId="80" applyNumberFormat="1" applyFont="1" applyFill="1" applyBorder="1" applyAlignment="1">
      <alignment/>
    </xf>
    <xf numFmtId="0" fontId="1" fillId="0" borderId="0" xfId="53" applyFont="1" applyFill="1" applyBorder="1" applyAlignment="1">
      <alignment horizontal="left" vertical="center" wrapText="1"/>
      <protection/>
    </xf>
    <xf numFmtId="4" fontId="10" fillId="0" borderId="0" xfId="80" applyNumberFormat="1" applyFont="1" applyFill="1" applyBorder="1" applyAlignment="1">
      <alignment horizontal="center" vertical="center"/>
    </xf>
    <xf numFmtId="4" fontId="10" fillId="33" borderId="0" xfId="80" applyNumberFormat="1" applyFont="1" applyFill="1" applyBorder="1" applyAlignment="1">
      <alignment vertical="center"/>
    </xf>
    <xf numFmtId="4" fontId="10" fillId="33" borderId="35" xfId="80" applyNumberFormat="1" applyFont="1" applyFill="1" applyBorder="1" applyAlignment="1">
      <alignment vertical="center"/>
    </xf>
    <xf numFmtId="49" fontId="11" fillId="0" borderId="76" xfId="53" applyNumberFormat="1" applyFont="1" applyFill="1" applyBorder="1" applyAlignment="1">
      <alignment horizontal="left" vertical="center"/>
      <protection/>
    </xf>
    <xf numFmtId="0" fontId="5" fillId="33" borderId="77" xfId="0" applyFont="1" applyFill="1" applyBorder="1" applyAlignment="1">
      <alignment horizontal="center" vertical="center" wrapText="1"/>
    </xf>
    <xf numFmtId="0" fontId="5" fillId="33" borderId="78" xfId="0" applyFont="1" applyFill="1" applyBorder="1" applyAlignment="1">
      <alignment horizontal="center" vertical="center" wrapText="1"/>
    </xf>
    <xf numFmtId="0" fontId="5" fillId="33" borderId="79" xfId="0" applyFont="1" applyFill="1" applyBorder="1" applyAlignment="1">
      <alignment horizontal="center" vertical="center" wrapText="1"/>
    </xf>
    <xf numFmtId="0" fontId="23" fillId="0" borderId="0" xfId="55" applyNumberFormat="1" applyFont="1" applyBorder="1" applyAlignment="1">
      <alignment horizontal="center"/>
      <protection/>
    </xf>
    <xf numFmtId="0" fontId="0" fillId="0" borderId="0" xfId="52" applyFont="1" applyProtection="1">
      <alignment/>
      <protection/>
    </xf>
    <xf numFmtId="0" fontId="24" fillId="0" borderId="0" xfId="55" applyNumberFormat="1" applyFont="1">
      <alignment/>
      <protection/>
    </xf>
    <xf numFmtId="0" fontId="23" fillId="0" borderId="0" xfId="55" applyNumberFormat="1" applyFont="1" applyBorder="1" applyAlignment="1">
      <alignment/>
      <protection/>
    </xf>
    <xf numFmtId="0" fontId="25" fillId="0" borderId="0" xfId="55" applyNumberFormat="1" applyFont="1" applyBorder="1" applyAlignment="1">
      <alignment horizontal="right" vertical="center"/>
      <protection/>
    </xf>
    <xf numFmtId="0" fontId="7" fillId="0" borderId="0" xfId="55" applyNumberFormat="1" applyFont="1" applyBorder="1" applyAlignment="1">
      <alignment horizontal="center"/>
      <protection/>
    </xf>
    <xf numFmtId="0" fontId="15" fillId="0" borderId="0" xfId="55" applyNumberFormat="1" applyFont="1">
      <alignment/>
      <protection/>
    </xf>
    <xf numFmtId="0" fontId="7" fillId="0" borderId="0" xfId="55" applyNumberFormat="1" applyFont="1">
      <alignment/>
      <protection/>
    </xf>
    <xf numFmtId="0" fontId="15" fillId="0" borderId="0" xfId="55" applyNumberFormat="1" applyFont="1" applyFill="1" applyBorder="1" applyAlignment="1">
      <alignment horizontal="right" vertical="center"/>
      <protection/>
    </xf>
    <xf numFmtId="10" fontId="7" fillId="0" borderId="0" xfId="55" applyNumberFormat="1" applyFont="1" applyFill="1" applyBorder="1" applyAlignment="1">
      <alignment horizontal="left" vertical="center"/>
      <protection/>
    </xf>
    <xf numFmtId="0" fontId="7" fillId="0" borderId="0" xfId="55" applyNumberFormat="1" applyFont="1" applyAlignment="1">
      <alignment horizontal="center" wrapText="1"/>
      <protection/>
    </xf>
    <xf numFmtId="0" fontId="7" fillId="0" borderId="0" xfId="55" applyNumberFormat="1" applyFont="1" applyAlignment="1">
      <alignment wrapText="1"/>
      <protection/>
    </xf>
    <xf numFmtId="0" fontId="0" fillId="0" borderId="0" xfId="52" applyFont="1" applyAlignment="1" applyProtection="1">
      <alignment/>
      <protection/>
    </xf>
    <xf numFmtId="0" fontId="1" fillId="0" borderId="0" xfId="52" applyFont="1" applyAlignment="1" applyProtection="1">
      <alignment horizontal="center"/>
      <protection/>
    </xf>
    <xf numFmtId="0" fontId="1" fillId="0" borderId="0" xfId="52" applyFont="1" applyFill="1" applyAlignment="1" applyProtection="1">
      <alignment/>
      <protection/>
    </xf>
    <xf numFmtId="0" fontId="1" fillId="37" borderId="15" xfId="52" applyFont="1" applyFill="1" applyBorder="1" applyAlignment="1">
      <alignment horizontal="center" vertical="center" wrapText="1"/>
      <protection/>
    </xf>
    <xf numFmtId="0" fontId="7" fillId="0" borderId="0" xfId="55" applyNumberFormat="1" applyFont="1" applyFill="1">
      <alignment/>
      <protection/>
    </xf>
    <xf numFmtId="0" fontId="0" fillId="0" borderId="15" xfId="52" applyFont="1" applyBorder="1" applyAlignment="1">
      <alignment wrapText="1"/>
      <protection/>
    </xf>
    <xf numFmtId="43" fontId="0" fillId="0" borderId="15" xfId="81" applyFont="1" applyBorder="1" applyAlignment="1">
      <alignment/>
    </xf>
    <xf numFmtId="0" fontId="26" fillId="0" borderId="0" xfId="52" applyFont="1" applyProtection="1">
      <alignment/>
      <protection/>
    </xf>
    <xf numFmtId="0" fontId="0" fillId="0" borderId="0" xfId="52" applyFont="1" applyAlignment="1" applyProtection="1">
      <alignment horizontal="center"/>
      <protection/>
    </xf>
    <xf numFmtId="0" fontId="0" fillId="0" borderId="0" xfId="52" applyFont="1" applyFill="1" applyAlignment="1" applyProtection="1">
      <alignment horizontal="center"/>
      <protection/>
    </xf>
    <xf numFmtId="43" fontId="0" fillId="0" borderId="0" xfId="81" applyFont="1" applyAlignment="1" applyProtection="1">
      <alignment/>
      <protection/>
    </xf>
    <xf numFmtId="0" fontId="26" fillId="0" borderId="0" xfId="52" applyFont="1" applyAlignment="1" applyProtection="1">
      <alignment/>
      <protection/>
    </xf>
    <xf numFmtId="0" fontId="27" fillId="0" borderId="0" xfId="52" applyFont="1" applyAlignment="1" applyProtection="1">
      <alignment horizontal="center"/>
      <protection/>
    </xf>
    <xf numFmtId="0" fontId="27" fillId="0" borderId="0" xfId="52" applyFont="1" applyFill="1" applyAlignment="1" applyProtection="1">
      <alignment horizontal="center"/>
      <protection/>
    </xf>
    <xf numFmtId="0" fontId="0" fillId="0" borderId="0" xfId="52" applyFont="1" applyAlignment="1" applyProtection="1">
      <alignment horizontal="right"/>
      <protection/>
    </xf>
    <xf numFmtId="0" fontId="0" fillId="0" borderId="67" xfId="52" applyFont="1" applyBorder="1" applyAlignment="1" applyProtection="1">
      <alignment horizontal="justify" vertical="top" wrapText="1"/>
      <protection/>
    </xf>
    <xf numFmtId="2" fontId="0" fillId="38" borderId="67" xfId="52" applyNumberFormat="1" applyFont="1" applyFill="1" applyBorder="1" applyAlignment="1" applyProtection="1">
      <alignment horizontal="center" vertical="top" wrapText="1"/>
      <protection locked="0"/>
    </xf>
    <xf numFmtId="0" fontId="0" fillId="0" borderId="67" xfId="52" applyFont="1" applyFill="1" applyBorder="1" applyAlignment="1" applyProtection="1">
      <alignment horizontal="center" vertical="top" wrapText="1"/>
      <protection/>
    </xf>
    <xf numFmtId="0" fontId="0" fillId="0" borderId="0" xfId="52" applyFont="1" applyBorder="1" applyProtection="1">
      <alignment/>
      <protection/>
    </xf>
    <xf numFmtId="0" fontId="28" fillId="0" borderId="67" xfId="52" applyFont="1" applyBorder="1" applyAlignment="1" applyProtection="1">
      <alignment horizontal="justify" vertical="top" wrapText="1"/>
      <protection/>
    </xf>
    <xf numFmtId="2" fontId="0" fillId="0" borderId="67" xfId="52" applyNumberFormat="1" applyFont="1" applyFill="1" applyBorder="1" applyAlignment="1" applyProtection="1">
      <alignment horizontal="center" vertical="top" wrapText="1"/>
      <protection/>
    </xf>
    <xf numFmtId="0" fontId="0" fillId="0" borderId="0" xfId="52" applyFont="1" applyBorder="1" applyAlignment="1" applyProtection="1">
      <alignment vertical="top" wrapText="1"/>
      <protection/>
    </xf>
    <xf numFmtId="0" fontId="0" fillId="0" borderId="0" xfId="52" applyFont="1" applyBorder="1" applyAlignment="1" applyProtection="1">
      <alignment horizontal="center"/>
      <protection/>
    </xf>
    <xf numFmtId="0" fontId="0" fillId="0" borderId="0" xfId="52" applyFont="1" applyFill="1" applyBorder="1" applyAlignment="1" applyProtection="1">
      <alignment horizontal="center"/>
      <protection/>
    </xf>
    <xf numFmtId="0" fontId="27" fillId="0" borderId="0" xfId="52" applyFont="1" applyBorder="1" applyAlignment="1" applyProtection="1">
      <alignment horizontal="center"/>
      <protection/>
    </xf>
    <xf numFmtId="0" fontId="27" fillId="0" borderId="0" xfId="52" applyFont="1" applyFill="1" applyBorder="1" applyAlignment="1" applyProtection="1">
      <alignment horizontal="center"/>
      <protection/>
    </xf>
    <xf numFmtId="0" fontId="1" fillId="0" borderId="67" xfId="52" applyFont="1" applyBorder="1" applyAlignment="1" applyProtection="1">
      <alignment horizontal="justify"/>
      <protection/>
    </xf>
    <xf numFmtId="2" fontId="1" fillId="0" borderId="67" xfId="52" applyNumberFormat="1" applyFont="1" applyBorder="1" applyAlignment="1" applyProtection="1">
      <alignment horizontal="center"/>
      <protection/>
    </xf>
    <xf numFmtId="0" fontId="1" fillId="0" borderId="67" xfId="52" applyFont="1" applyFill="1" applyBorder="1" applyAlignment="1" applyProtection="1">
      <alignment horizontal="center" vertical="top" wrapText="1"/>
      <protection/>
    </xf>
    <xf numFmtId="0" fontId="28" fillId="0" borderId="67" xfId="52" applyFont="1" applyBorder="1" applyAlignment="1" applyProtection="1">
      <alignment horizontal="left" vertical="top" wrapText="1" indent="5"/>
      <protection/>
    </xf>
    <xf numFmtId="0" fontId="27" fillId="0" borderId="0" xfId="52" applyFont="1" applyFill="1" applyAlignment="1" applyProtection="1">
      <alignment/>
      <protection/>
    </xf>
    <xf numFmtId="200" fontId="30" fillId="0" borderId="0" xfId="63" applyNumberFormat="1" applyFont="1" applyAlignment="1" applyProtection="1">
      <alignment horizontal="center"/>
      <protection/>
    </xf>
    <xf numFmtId="0" fontId="0" fillId="0" borderId="0" xfId="52" applyFont="1" applyFill="1" applyProtection="1">
      <alignment/>
      <protection/>
    </xf>
    <xf numFmtId="0" fontId="17" fillId="0" borderId="0" xfId="5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10" fillId="39" borderId="0" xfId="0" applyFont="1" applyFill="1" applyBorder="1" applyAlignment="1">
      <alignment horizontal="center" vertical="center"/>
    </xf>
    <xf numFmtId="0" fontId="10" fillId="36" borderId="0" xfId="0" applyFont="1" applyFill="1" applyBorder="1" applyAlignment="1">
      <alignment horizontal="center" vertical="center"/>
    </xf>
    <xf numFmtId="0" fontId="11" fillId="39" borderId="48" xfId="0" applyFont="1" applyFill="1" applyBorder="1" applyAlignment="1">
      <alignment horizontal="left" vertical="center"/>
    </xf>
    <xf numFmtId="4" fontId="11" fillId="39" borderId="48" xfId="0" applyNumberFormat="1" applyFont="1" applyFill="1" applyBorder="1" applyAlignment="1">
      <alignment horizontal="center" vertical="center" wrapText="1"/>
    </xf>
    <xf numFmtId="10" fontId="44" fillId="36" borderId="48" xfId="66" applyNumberFormat="1" applyFont="1" applyFill="1" applyBorder="1" applyAlignment="1">
      <alignment horizontal="center" vertical="center" wrapText="1"/>
    </xf>
    <xf numFmtId="0" fontId="40" fillId="40" borderId="15" xfId="0" applyFont="1" applyFill="1" applyBorder="1" applyAlignment="1">
      <alignment horizontal="center" vertical="center" wrapText="1"/>
    </xf>
    <xf numFmtId="49" fontId="40" fillId="40" borderId="15" xfId="0" applyNumberFormat="1" applyFont="1" applyFill="1" applyBorder="1" applyAlignment="1">
      <alignment horizontal="center" vertical="center" wrapText="1"/>
    </xf>
    <xf numFmtId="0" fontId="40" fillId="40" borderId="15" xfId="0" applyFont="1" applyFill="1" applyBorder="1" applyAlignment="1">
      <alignment vertical="center" wrapText="1"/>
    </xf>
    <xf numFmtId="4" fontId="40" fillId="40" borderId="15" xfId="66" applyNumberFormat="1" applyFont="1" applyFill="1" applyBorder="1" applyAlignment="1">
      <alignment horizontal="center" vertical="center" wrapText="1"/>
    </xf>
    <xf numFmtId="4" fontId="1" fillId="40" borderId="15" xfId="66" applyNumberFormat="1" applyFont="1" applyFill="1" applyBorder="1" applyAlignment="1">
      <alignment horizontal="center" vertical="center" wrapText="1"/>
    </xf>
    <xf numFmtId="0" fontId="40" fillId="40" borderId="15" xfId="0" applyFont="1" applyFill="1" applyBorder="1" applyAlignment="1">
      <alignment horizontal="center" wrapText="1"/>
    </xf>
    <xf numFmtId="49" fontId="40" fillId="40" borderId="15" xfId="0" applyNumberFormat="1" applyFont="1" applyFill="1" applyBorder="1" applyAlignment="1">
      <alignment horizontal="center" wrapText="1"/>
    </xf>
    <xf numFmtId="0" fontId="1" fillId="40" borderId="15" xfId="0" applyFont="1" applyFill="1" applyBorder="1" applyAlignment="1">
      <alignment horizontal="left" wrapText="1"/>
    </xf>
    <xf numFmtId="4" fontId="1" fillId="40" borderId="15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justify" vertical="center" wrapText="1"/>
    </xf>
    <xf numFmtId="4" fontId="0" fillId="33" borderId="12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justify" vertical="center" wrapText="1"/>
    </xf>
    <xf numFmtId="4" fontId="0" fillId="33" borderId="11" xfId="0" applyNumberFormat="1" applyFont="1" applyFill="1" applyBorder="1" applyAlignment="1">
      <alignment horizontal="center" vertical="center" wrapText="1"/>
    </xf>
    <xf numFmtId="0" fontId="1" fillId="40" borderId="15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 horizontal="center" vertical="center"/>
    </xf>
    <xf numFmtId="0" fontId="0" fillId="0" borderId="73" xfId="0" applyFont="1" applyBorder="1" applyAlignment="1">
      <alignment/>
    </xf>
    <xf numFmtId="4" fontId="0" fillId="0" borderId="73" xfId="0" applyNumberFormat="1" applyFont="1" applyBorder="1" applyAlignment="1">
      <alignment horizontal="center" vertical="center"/>
    </xf>
    <xf numFmtId="0" fontId="0" fillId="33" borderId="0" xfId="0" applyFont="1" applyFill="1" applyAlignment="1">
      <alignment horizontal="justify" vertical="center"/>
    </xf>
    <xf numFmtId="0" fontId="0" fillId="0" borderId="12" xfId="0" applyFont="1" applyBorder="1" applyAlignment="1">
      <alignment/>
    </xf>
    <xf numFmtId="4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0" fontId="0" fillId="0" borderId="73" xfId="0" applyFont="1" applyBorder="1" applyAlignment="1">
      <alignment horizontal="left" vertical="justify" wrapText="1"/>
    </xf>
    <xf numFmtId="49" fontId="0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4" fontId="0" fillId="33" borderId="0" xfId="66" applyNumberFormat="1" applyFont="1" applyFill="1" applyBorder="1" applyAlignment="1">
      <alignment horizontal="center" vertical="center"/>
    </xf>
    <xf numFmtId="4" fontId="0" fillId="33" borderId="0" xfId="0" applyNumberFormat="1" applyFont="1" applyFill="1" applyBorder="1" applyAlignment="1">
      <alignment horizontal="center" vertical="center"/>
    </xf>
    <xf numFmtId="4" fontId="0" fillId="33" borderId="57" xfId="0" applyNumberFormat="1" applyFont="1" applyFill="1" applyBorder="1" applyAlignment="1">
      <alignment horizontal="center" vertical="center"/>
    </xf>
    <xf numFmtId="0" fontId="11" fillId="39" borderId="0" xfId="0" applyFont="1" applyFill="1" applyBorder="1" applyAlignment="1">
      <alignment vertical="center" wrapText="1"/>
    </xf>
    <xf numFmtId="0" fontId="10" fillId="36" borderId="57" xfId="0" applyFont="1" applyFill="1" applyBorder="1" applyAlignment="1">
      <alignment horizontal="center" vertical="center"/>
    </xf>
    <xf numFmtId="10" fontId="44" fillId="36" borderId="80" xfId="66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" fontId="88" fillId="0" borderId="0" xfId="53" applyNumberFormat="1" applyFont="1" applyFill="1" applyBorder="1" applyAlignment="1">
      <alignment horizontal="left" vertical="center"/>
      <protection/>
    </xf>
    <xf numFmtId="4" fontId="88" fillId="0" borderId="13" xfId="53" applyNumberFormat="1" applyFont="1" applyFill="1" applyBorder="1" applyAlignment="1">
      <alignment horizontal="left" vertical="center"/>
      <protection/>
    </xf>
    <xf numFmtId="4" fontId="88" fillId="0" borderId="37" xfId="53" applyNumberFormat="1" applyFont="1" applyFill="1" applyBorder="1" applyAlignment="1">
      <alignment horizontal="left" vertical="center"/>
      <protection/>
    </xf>
    <xf numFmtId="4" fontId="88" fillId="0" borderId="0" xfId="53" applyNumberFormat="1" applyFont="1" applyFill="1" applyBorder="1" applyAlignment="1">
      <alignment horizontal="center" vertical="center"/>
      <protection/>
    </xf>
    <xf numFmtId="0" fontId="0" fillId="0" borderId="13" xfId="0" applyBorder="1" applyAlignment="1">
      <alignment/>
    </xf>
    <xf numFmtId="0" fontId="0" fillId="0" borderId="0" xfId="0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4" fontId="0" fillId="0" borderId="0" xfId="0" applyNumberFormat="1" applyFont="1" applyAlignment="1">
      <alignment/>
    </xf>
    <xf numFmtId="4" fontId="14" fillId="41" borderId="15" xfId="0" applyNumberFormat="1" applyFont="1" applyFill="1" applyBorder="1" applyAlignment="1">
      <alignment vertical="center" wrapText="1"/>
    </xf>
    <xf numFmtId="4" fontId="88" fillId="0" borderId="0" xfId="53" applyNumberFormat="1" applyFont="1" applyFill="1" applyBorder="1" applyAlignment="1">
      <alignment horizontal="center" vertical="center"/>
      <protection/>
    </xf>
    <xf numFmtId="0" fontId="1" fillId="40" borderId="51" xfId="0" applyFont="1" applyFill="1" applyBorder="1" applyAlignment="1">
      <alignment horizontal="right" wrapText="1"/>
    </xf>
    <xf numFmtId="0" fontId="1" fillId="40" borderId="67" xfId="0" applyFont="1" applyFill="1" applyBorder="1" applyAlignment="1">
      <alignment horizontal="right" wrapText="1"/>
    </xf>
    <xf numFmtId="0" fontId="1" fillId="40" borderId="58" xfId="0" applyFont="1" applyFill="1" applyBorder="1" applyAlignment="1">
      <alignment horizontal="right" wrapText="1"/>
    </xf>
    <xf numFmtId="0" fontId="1" fillId="40" borderId="15" xfId="0" applyFont="1" applyFill="1" applyBorder="1" applyAlignment="1">
      <alignment horizontal="center" wrapText="1"/>
    </xf>
    <xf numFmtId="0" fontId="10" fillId="39" borderId="48" xfId="0" applyFont="1" applyFill="1" applyBorder="1" applyAlignment="1">
      <alignment horizontal="left" vertical="center" wrapText="1"/>
    </xf>
    <xf numFmtId="0" fontId="43" fillId="33" borderId="0" xfId="0" applyFont="1" applyFill="1" applyBorder="1" applyAlignment="1">
      <alignment horizontal="center"/>
    </xf>
    <xf numFmtId="0" fontId="43" fillId="33" borderId="57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57" xfId="0" applyFont="1" applyFill="1" applyBorder="1" applyAlignment="1">
      <alignment horizontal="center"/>
    </xf>
    <xf numFmtId="0" fontId="3" fillId="39" borderId="0" xfId="0" applyFont="1" applyFill="1" applyBorder="1" applyAlignment="1">
      <alignment horizontal="center" vertical="center"/>
    </xf>
    <xf numFmtId="0" fontId="3" fillId="39" borderId="57" xfId="0" applyFont="1" applyFill="1" applyBorder="1" applyAlignment="1">
      <alignment horizontal="center" vertical="center"/>
    </xf>
    <xf numFmtId="0" fontId="10" fillId="39" borderId="0" xfId="0" applyFont="1" applyFill="1" applyBorder="1" applyAlignment="1">
      <alignment horizontal="right" vertical="center"/>
    </xf>
    <xf numFmtId="0" fontId="10" fillId="39" borderId="57" xfId="0" applyFont="1" applyFill="1" applyBorder="1" applyAlignment="1">
      <alignment horizontal="right" vertical="center"/>
    </xf>
    <xf numFmtId="0" fontId="1" fillId="0" borderId="81" xfId="53" applyFont="1" applyFill="1" applyBorder="1" applyAlignment="1">
      <alignment horizontal="left" vertical="center" wrapText="1"/>
      <protection/>
    </xf>
    <xf numFmtId="0" fontId="1" fillId="0" borderId="82" xfId="53" applyFont="1" applyFill="1" applyBorder="1" applyAlignment="1">
      <alignment horizontal="left" vertical="center" wrapText="1"/>
      <protection/>
    </xf>
    <xf numFmtId="0" fontId="1" fillId="0" borderId="30" xfId="53" applyFont="1" applyFill="1" applyBorder="1" applyAlignment="1">
      <alignment horizontal="left" vertical="center" wrapText="1"/>
      <protection/>
    </xf>
    <xf numFmtId="4" fontId="10" fillId="0" borderId="81" xfId="80" applyNumberFormat="1" applyFont="1" applyFill="1" applyBorder="1" applyAlignment="1">
      <alignment horizontal="center" vertical="center"/>
    </xf>
    <xf numFmtId="4" fontId="10" fillId="0" borderId="83" xfId="80" applyNumberFormat="1" applyFont="1" applyFill="1" applyBorder="1" applyAlignment="1">
      <alignment horizontal="center" vertical="center"/>
    </xf>
    <xf numFmtId="0" fontId="10" fillId="0" borderId="84" xfId="53" applyFont="1" applyFill="1" applyBorder="1" applyAlignment="1">
      <alignment horizontal="center" vertical="center"/>
      <protection/>
    </xf>
    <xf numFmtId="0" fontId="10" fillId="0" borderId="85" xfId="53" applyFont="1" applyFill="1" applyBorder="1" applyAlignment="1">
      <alignment horizontal="center" vertical="center"/>
      <protection/>
    </xf>
    <xf numFmtId="0" fontId="10" fillId="0" borderId="86" xfId="53" applyFont="1" applyFill="1" applyBorder="1" applyAlignment="1">
      <alignment horizontal="center" vertical="center"/>
      <protection/>
    </xf>
    <xf numFmtId="0" fontId="10" fillId="0" borderId="87" xfId="53" applyFont="1" applyFill="1" applyBorder="1" applyAlignment="1">
      <alignment horizontal="center" vertical="center"/>
      <protection/>
    </xf>
    <xf numFmtId="0" fontId="10" fillId="0" borderId="88" xfId="53" applyFont="1" applyFill="1" applyBorder="1" applyAlignment="1">
      <alignment horizontal="center" vertical="center"/>
      <protection/>
    </xf>
    <xf numFmtId="0" fontId="10" fillId="0" borderId="89" xfId="53" applyFont="1" applyFill="1" applyBorder="1" applyAlignment="1">
      <alignment horizontal="center" vertical="center"/>
      <protection/>
    </xf>
    <xf numFmtId="4" fontId="89" fillId="0" borderId="38" xfId="53" applyNumberFormat="1" applyFont="1" applyFill="1" applyBorder="1" applyAlignment="1">
      <alignment horizontal="center" vertical="center"/>
      <protection/>
    </xf>
    <xf numFmtId="4" fontId="89" fillId="0" borderId="90" xfId="53" applyNumberFormat="1" applyFont="1" applyFill="1" applyBorder="1" applyAlignment="1">
      <alignment horizontal="center" vertical="center"/>
      <protection/>
    </xf>
    <xf numFmtId="4" fontId="10" fillId="0" borderId="17" xfId="53" applyNumberFormat="1" applyFont="1" applyFill="1" applyBorder="1" applyAlignment="1">
      <alignment horizontal="center" vertical="center"/>
      <protection/>
    </xf>
    <xf numFmtId="4" fontId="10" fillId="0" borderId="91" xfId="53" applyNumberFormat="1" applyFont="1" applyFill="1" applyBorder="1" applyAlignment="1">
      <alignment horizontal="center" vertical="center"/>
      <protection/>
    </xf>
    <xf numFmtId="4" fontId="10" fillId="0" borderId="92" xfId="53" applyNumberFormat="1" applyFont="1" applyFill="1" applyBorder="1" applyAlignment="1">
      <alignment horizontal="center" vertical="center"/>
      <protection/>
    </xf>
    <xf numFmtId="4" fontId="88" fillId="0" borderId="31" xfId="53" applyNumberFormat="1" applyFont="1" applyFill="1" applyBorder="1" applyAlignment="1">
      <alignment horizontal="left" vertical="center"/>
      <protection/>
    </xf>
    <xf numFmtId="4" fontId="88" fillId="0" borderId="32" xfId="53" applyNumberFormat="1" applyFont="1" applyFill="1" applyBorder="1" applyAlignment="1">
      <alignment horizontal="left" vertical="center"/>
      <protection/>
    </xf>
    <xf numFmtId="4" fontId="88" fillId="0" borderId="33" xfId="53" applyNumberFormat="1" applyFont="1" applyFill="1" applyBorder="1" applyAlignment="1">
      <alignment horizontal="left" vertical="center"/>
      <protection/>
    </xf>
    <xf numFmtId="4" fontId="88" fillId="0" borderId="34" xfId="53" applyNumberFormat="1" applyFont="1" applyFill="1" applyBorder="1" applyAlignment="1">
      <alignment horizontal="left" vertical="center"/>
      <protection/>
    </xf>
    <xf numFmtId="4" fontId="88" fillId="0" borderId="0" xfId="53" applyNumberFormat="1" applyFont="1" applyFill="1" applyBorder="1" applyAlignment="1">
      <alignment horizontal="left" vertical="center"/>
      <protection/>
    </xf>
    <xf numFmtId="4" fontId="88" fillId="0" borderId="35" xfId="53" applyNumberFormat="1" applyFont="1" applyFill="1" applyBorder="1" applyAlignment="1">
      <alignment horizontal="left" vertical="center"/>
      <protection/>
    </xf>
    <xf numFmtId="4" fontId="88" fillId="0" borderId="36" xfId="53" applyNumberFormat="1" applyFont="1" applyFill="1" applyBorder="1" applyAlignment="1">
      <alignment horizontal="left" vertical="center"/>
      <protection/>
    </xf>
    <xf numFmtId="4" fontId="88" fillId="0" borderId="13" xfId="53" applyNumberFormat="1" applyFont="1" applyFill="1" applyBorder="1" applyAlignment="1">
      <alignment horizontal="left" vertical="center"/>
      <protection/>
    </xf>
    <xf numFmtId="4" fontId="88" fillId="0" borderId="37" xfId="53" applyNumberFormat="1" applyFont="1" applyFill="1" applyBorder="1" applyAlignment="1">
      <alignment horizontal="left" vertical="center"/>
      <protection/>
    </xf>
    <xf numFmtId="0" fontId="87" fillId="0" borderId="19" xfId="53" applyFont="1" applyFill="1" applyBorder="1" applyAlignment="1">
      <alignment horizontal="left" vertical="center"/>
      <protection/>
    </xf>
    <xf numFmtId="0" fontId="87" fillId="0" borderId="26" xfId="53" applyFont="1" applyFill="1" applyBorder="1" applyAlignment="1">
      <alignment horizontal="left" vertical="center"/>
      <protection/>
    </xf>
    <xf numFmtId="0" fontId="87" fillId="33" borderId="19" xfId="53" applyFont="1" applyFill="1" applyBorder="1" applyAlignment="1">
      <alignment horizontal="left" vertical="center"/>
      <protection/>
    </xf>
    <xf numFmtId="0" fontId="87" fillId="33" borderId="26" xfId="53" applyFont="1" applyFill="1" applyBorder="1" applyAlignment="1">
      <alignment horizontal="left" vertical="center"/>
      <protection/>
    </xf>
    <xf numFmtId="4" fontId="88" fillId="0" borderId="31" xfId="53" applyNumberFormat="1" applyFont="1" applyFill="1" applyBorder="1" applyAlignment="1">
      <alignment horizontal="center" vertical="center"/>
      <protection/>
    </xf>
    <xf numFmtId="4" fontId="88" fillId="0" borderId="32" xfId="53" applyNumberFormat="1" applyFont="1" applyFill="1" applyBorder="1" applyAlignment="1">
      <alignment horizontal="center" vertical="center"/>
      <protection/>
    </xf>
    <xf numFmtId="4" fontId="88" fillId="0" borderId="33" xfId="53" applyNumberFormat="1" applyFont="1" applyFill="1" applyBorder="1" applyAlignment="1">
      <alignment horizontal="center" vertical="center"/>
      <protection/>
    </xf>
    <xf numFmtId="4" fontId="88" fillId="0" borderId="34" xfId="53" applyNumberFormat="1" applyFont="1" applyFill="1" applyBorder="1" applyAlignment="1">
      <alignment horizontal="center" vertical="center"/>
      <protection/>
    </xf>
    <xf numFmtId="4" fontId="88" fillId="0" borderId="0" xfId="53" applyNumberFormat="1" applyFont="1" applyFill="1" applyBorder="1" applyAlignment="1">
      <alignment horizontal="center" vertical="center"/>
      <protection/>
    </xf>
    <xf numFmtId="4" fontId="88" fillId="0" borderId="35" xfId="53" applyNumberFormat="1" applyFont="1" applyFill="1" applyBorder="1" applyAlignment="1">
      <alignment horizontal="center" vertical="center"/>
      <protection/>
    </xf>
    <xf numFmtId="4" fontId="88" fillId="0" borderId="36" xfId="53" applyNumberFormat="1" applyFont="1" applyFill="1" applyBorder="1" applyAlignment="1">
      <alignment horizontal="center" vertical="center"/>
      <protection/>
    </xf>
    <xf numFmtId="4" fontId="88" fillId="0" borderId="13" xfId="53" applyNumberFormat="1" applyFont="1" applyFill="1" applyBorder="1" applyAlignment="1">
      <alignment horizontal="center" vertical="center"/>
      <protection/>
    </xf>
    <xf numFmtId="4" fontId="88" fillId="0" borderId="37" xfId="53" applyNumberFormat="1" applyFont="1" applyFill="1" applyBorder="1" applyAlignment="1">
      <alignment horizontal="center" vertical="center"/>
      <protection/>
    </xf>
    <xf numFmtId="0" fontId="87" fillId="0" borderId="24" xfId="53" applyFont="1" applyFill="1" applyBorder="1" applyAlignment="1">
      <alignment horizontal="left" vertical="center"/>
      <protection/>
    </xf>
    <xf numFmtId="0" fontId="87" fillId="0" borderId="93" xfId="53" applyFont="1" applyFill="1" applyBorder="1" applyAlignment="1">
      <alignment horizontal="left" vertical="center"/>
      <protection/>
    </xf>
    <xf numFmtId="0" fontId="10" fillId="0" borderId="94" xfId="53" applyFont="1" applyFill="1" applyBorder="1" applyAlignment="1">
      <alignment horizontal="center" vertical="center"/>
      <protection/>
    </xf>
    <xf numFmtId="0" fontId="87" fillId="0" borderId="18" xfId="53" applyFont="1" applyFill="1" applyBorder="1" applyAlignment="1">
      <alignment horizontal="left" vertical="center"/>
      <protection/>
    </xf>
    <xf numFmtId="0" fontId="7" fillId="34" borderId="15" xfId="53" applyFont="1" applyFill="1" applyBorder="1" applyAlignment="1">
      <alignment horizontal="left" vertical="center"/>
      <protection/>
    </xf>
    <xf numFmtId="0" fontId="1" fillId="33" borderId="81" xfId="53" applyFont="1" applyFill="1" applyBorder="1" applyAlignment="1">
      <alignment horizontal="left" vertical="center" wrapText="1"/>
      <protection/>
    </xf>
    <xf numFmtId="0" fontId="1" fillId="33" borderId="82" xfId="53" applyFont="1" applyFill="1" applyBorder="1" applyAlignment="1">
      <alignment horizontal="left" vertical="center" wrapText="1"/>
      <protection/>
    </xf>
    <xf numFmtId="0" fontId="1" fillId="33" borderId="30" xfId="53" applyFont="1" applyFill="1" applyBorder="1" applyAlignment="1">
      <alignment horizontal="left" vertical="center" wrapText="1"/>
      <protection/>
    </xf>
    <xf numFmtId="4" fontId="10" fillId="33" borderId="81" xfId="80" applyNumberFormat="1" applyFont="1" applyFill="1" applyBorder="1" applyAlignment="1">
      <alignment horizontal="center" vertical="center"/>
    </xf>
    <xf numFmtId="4" fontId="10" fillId="33" borderId="83" xfId="80" applyNumberFormat="1" applyFont="1" applyFill="1" applyBorder="1" applyAlignment="1">
      <alignment horizontal="center" vertical="center"/>
    </xf>
    <xf numFmtId="0" fontId="10" fillId="33" borderId="84" xfId="53" applyFont="1" applyFill="1" applyBorder="1" applyAlignment="1">
      <alignment horizontal="center" vertical="center"/>
      <protection/>
    </xf>
    <xf numFmtId="0" fontId="10" fillId="33" borderId="85" xfId="53" applyFont="1" applyFill="1" applyBorder="1" applyAlignment="1">
      <alignment horizontal="center" vertical="center"/>
      <protection/>
    </xf>
    <xf numFmtId="0" fontId="10" fillId="33" borderId="86" xfId="53" applyFont="1" applyFill="1" applyBorder="1" applyAlignment="1">
      <alignment horizontal="center" vertical="center"/>
      <protection/>
    </xf>
    <xf numFmtId="0" fontId="10" fillId="33" borderId="87" xfId="53" applyFont="1" applyFill="1" applyBorder="1" applyAlignment="1">
      <alignment horizontal="center" vertical="center"/>
      <protection/>
    </xf>
    <xf numFmtId="0" fontId="10" fillId="33" borderId="88" xfId="53" applyFont="1" applyFill="1" applyBorder="1" applyAlignment="1">
      <alignment horizontal="center" vertical="center"/>
      <protection/>
    </xf>
    <xf numFmtId="0" fontId="10" fillId="33" borderId="89" xfId="53" applyFont="1" applyFill="1" applyBorder="1" applyAlignment="1">
      <alignment horizontal="center" vertical="center"/>
      <protection/>
    </xf>
    <xf numFmtId="4" fontId="89" fillId="33" borderId="38" xfId="53" applyNumberFormat="1" applyFont="1" applyFill="1" applyBorder="1" applyAlignment="1">
      <alignment horizontal="center" vertical="center"/>
      <protection/>
    </xf>
    <xf numFmtId="4" fontId="89" fillId="33" borderId="90" xfId="53" applyNumberFormat="1" applyFont="1" applyFill="1" applyBorder="1" applyAlignment="1">
      <alignment horizontal="center" vertical="center"/>
      <protection/>
    </xf>
    <xf numFmtId="4" fontId="10" fillId="33" borderId="17" xfId="53" applyNumberFormat="1" applyFont="1" applyFill="1" applyBorder="1" applyAlignment="1">
      <alignment horizontal="center" vertical="center"/>
      <protection/>
    </xf>
    <xf numFmtId="4" fontId="10" fillId="33" borderId="91" xfId="53" applyNumberFormat="1" applyFont="1" applyFill="1" applyBorder="1" applyAlignment="1">
      <alignment horizontal="center" vertical="center"/>
      <protection/>
    </xf>
    <xf numFmtId="4" fontId="10" fillId="33" borderId="92" xfId="53" applyNumberFormat="1" applyFont="1" applyFill="1" applyBorder="1" applyAlignment="1">
      <alignment horizontal="center" vertical="center"/>
      <protection/>
    </xf>
    <xf numFmtId="4" fontId="88" fillId="33" borderId="31" xfId="53" applyNumberFormat="1" applyFont="1" applyFill="1" applyBorder="1" applyAlignment="1">
      <alignment horizontal="center" vertical="center"/>
      <protection/>
    </xf>
    <xf numFmtId="4" fontId="88" fillId="33" borderId="32" xfId="53" applyNumberFormat="1" applyFont="1" applyFill="1" applyBorder="1" applyAlignment="1">
      <alignment horizontal="center" vertical="center"/>
      <protection/>
    </xf>
    <xf numFmtId="4" fontId="88" fillId="33" borderId="33" xfId="53" applyNumberFormat="1" applyFont="1" applyFill="1" applyBorder="1" applyAlignment="1">
      <alignment horizontal="center" vertical="center"/>
      <protection/>
    </xf>
    <xf numFmtId="4" fontId="88" fillId="33" borderId="34" xfId="53" applyNumberFormat="1" applyFont="1" applyFill="1" applyBorder="1" applyAlignment="1">
      <alignment horizontal="center" vertical="center"/>
      <protection/>
    </xf>
    <xf numFmtId="4" fontId="88" fillId="33" borderId="0" xfId="53" applyNumberFormat="1" applyFont="1" applyFill="1" applyBorder="1" applyAlignment="1">
      <alignment horizontal="center" vertical="center"/>
      <protection/>
    </xf>
    <xf numFmtId="4" fontId="88" fillId="33" borderId="35" xfId="53" applyNumberFormat="1" applyFont="1" applyFill="1" applyBorder="1" applyAlignment="1">
      <alignment horizontal="center" vertical="center"/>
      <protection/>
    </xf>
    <xf numFmtId="4" fontId="88" fillId="33" borderId="36" xfId="53" applyNumberFormat="1" applyFont="1" applyFill="1" applyBorder="1" applyAlignment="1">
      <alignment horizontal="center" vertical="center"/>
      <protection/>
    </xf>
    <xf numFmtId="4" fontId="88" fillId="33" borderId="13" xfId="53" applyNumberFormat="1" applyFont="1" applyFill="1" applyBorder="1" applyAlignment="1">
      <alignment horizontal="center" vertical="center"/>
      <protection/>
    </xf>
    <xf numFmtId="4" fontId="88" fillId="33" borderId="37" xfId="53" applyNumberFormat="1" applyFont="1" applyFill="1" applyBorder="1" applyAlignment="1">
      <alignment horizontal="center" vertical="center"/>
      <protection/>
    </xf>
    <xf numFmtId="0" fontId="7" fillId="34" borderId="27" xfId="53" applyFont="1" applyFill="1" applyBorder="1" applyAlignment="1">
      <alignment horizontal="left" vertical="center"/>
      <protection/>
    </xf>
    <xf numFmtId="0" fontId="7" fillId="34" borderId="95" xfId="53" applyFont="1" applyFill="1" applyBorder="1" applyAlignment="1">
      <alignment horizontal="left" vertical="center"/>
      <protection/>
    </xf>
    <xf numFmtId="0" fontId="7" fillId="34" borderId="96" xfId="53" applyFont="1" applyFill="1" applyBorder="1" applyAlignment="1">
      <alignment horizontal="left" vertical="center"/>
      <protection/>
    </xf>
    <xf numFmtId="4" fontId="88" fillId="0" borderId="31" xfId="53" applyNumberFormat="1" applyFont="1" applyFill="1" applyBorder="1" applyAlignment="1">
      <alignment horizontal="center" vertical="center" wrapText="1"/>
      <protection/>
    </xf>
    <xf numFmtId="4" fontId="88" fillId="0" borderId="32" xfId="53" applyNumberFormat="1" applyFont="1" applyFill="1" applyBorder="1" applyAlignment="1">
      <alignment horizontal="center" vertical="center" wrapText="1"/>
      <protection/>
    </xf>
    <xf numFmtId="4" fontId="88" fillId="0" borderId="33" xfId="53" applyNumberFormat="1" applyFont="1" applyFill="1" applyBorder="1" applyAlignment="1">
      <alignment horizontal="center" vertical="center" wrapText="1"/>
      <protection/>
    </xf>
    <xf numFmtId="4" fontId="88" fillId="0" borderId="34" xfId="53" applyNumberFormat="1" applyFont="1" applyFill="1" applyBorder="1" applyAlignment="1">
      <alignment horizontal="center" vertical="center" wrapText="1"/>
      <protection/>
    </xf>
    <xf numFmtId="4" fontId="88" fillId="0" borderId="0" xfId="53" applyNumberFormat="1" applyFont="1" applyFill="1" applyBorder="1" applyAlignment="1">
      <alignment horizontal="center" vertical="center" wrapText="1"/>
      <protection/>
    </xf>
    <xf numFmtId="4" fontId="88" fillId="0" borderId="35" xfId="53" applyNumberFormat="1" applyFont="1" applyFill="1" applyBorder="1" applyAlignment="1">
      <alignment horizontal="center" vertical="center" wrapText="1"/>
      <protection/>
    </xf>
    <xf numFmtId="4" fontId="88" fillId="0" borderId="36" xfId="53" applyNumberFormat="1" applyFont="1" applyFill="1" applyBorder="1" applyAlignment="1">
      <alignment horizontal="center" vertical="center" wrapText="1"/>
      <protection/>
    </xf>
    <xf numFmtId="4" fontId="88" fillId="0" borderId="13" xfId="53" applyNumberFormat="1" applyFont="1" applyFill="1" applyBorder="1" applyAlignment="1">
      <alignment horizontal="center" vertical="center" wrapText="1"/>
      <protection/>
    </xf>
    <xf numFmtId="4" fontId="88" fillId="0" borderId="37" xfId="53" applyNumberFormat="1" applyFont="1" applyFill="1" applyBorder="1" applyAlignment="1">
      <alignment horizontal="center" vertical="center" wrapText="1"/>
      <protection/>
    </xf>
    <xf numFmtId="0" fontId="7" fillId="0" borderId="97" xfId="53" applyFont="1" applyBorder="1" applyAlignment="1">
      <alignment horizontal="center" vertical="center"/>
      <protection/>
    </xf>
    <xf numFmtId="0" fontId="7" fillId="0" borderId="56" xfId="53" applyFont="1" applyBorder="1" applyAlignment="1">
      <alignment horizontal="center" vertical="center"/>
      <protection/>
    </xf>
    <xf numFmtId="0" fontId="7" fillId="0" borderId="25" xfId="53" applyFont="1" applyBorder="1" applyAlignment="1">
      <alignment horizontal="center" vertical="center"/>
      <protection/>
    </xf>
    <xf numFmtId="4" fontId="7" fillId="0" borderId="98" xfId="53" applyNumberFormat="1" applyFont="1" applyBorder="1" applyAlignment="1">
      <alignment horizontal="center" vertical="center"/>
      <protection/>
    </xf>
    <xf numFmtId="4" fontId="7" fillId="0" borderId="99" xfId="53" applyNumberFormat="1" applyFont="1" applyBorder="1" applyAlignment="1">
      <alignment horizontal="center" vertical="center" wrapText="1"/>
      <protection/>
    </xf>
    <xf numFmtId="4" fontId="7" fillId="0" borderId="100" xfId="53" applyNumberFormat="1" applyFont="1" applyBorder="1" applyAlignment="1">
      <alignment horizontal="center" vertical="center" wrapText="1"/>
      <protection/>
    </xf>
    <xf numFmtId="0" fontId="1" fillId="0" borderId="22" xfId="53" applyFont="1" applyFill="1" applyBorder="1" applyAlignment="1">
      <alignment horizontal="left" vertical="center" wrapText="1"/>
      <protection/>
    </xf>
    <xf numFmtId="0" fontId="1" fillId="0" borderId="13" xfId="53" applyFont="1" applyFill="1" applyBorder="1" applyAlignment="1">
      <alignment horizontal="left" vertical="center" wrapText="1"/>
      <protection/>
    </xf>
    <xf numFmtId="0" fontId="1" fillId="0" borderId="37" xfId="53" applyFont="1" applyFill="1" applyBorder="1" applyAlignment="1">
      <alignment horizontal="left" vertical="center" wrapText="1"/>
      <protection/>
    </xf>
    <xf numFmtId="4" fontId="10" fillId="0" borderId="22" xfId="80" applyNumberFormat="1" applyFont="1" applyFill="1" applyBorder="1" applyAlignment="1">
      <alignment horizontal="center" vertical="center"/>
    </xf>
    <xf numFmtId="4" fontId="10" fillId="0" borderId="101" xfId="80" applyNumberFormat="1" applyFont="1" applyFill="1" applyBorder="1" applyAlignment="1">
      <alignment horizontal="center" vertical="center"/>
    </xf>
    <xf numFmtId="0" fontId="8" fillId="0" borderId="47" xfId="53" applyFont="1" applyBorder="1" applyAlignment="1">
      <alignment horizontal="center" vertical="center"/>
      <protection/>
    </xf>
    <xf numFmtId="0" fontId="8" fillId="0" borderId="32" xfId="53" applyFont="1" applyBorder="1" applyAlignment="1">
      <alignment horizontal="center" vertical="center"/>
      <protection/>
    </xf>
    <xf numFmtId="0" fontId="8" fillId="0" borderId="33" xfId="53" applyFont="1" applyBorder="1" applyAlignment="1">
      <alignment horizontal="center" vertical="center"/>
      <protection/>
    </xf>
    <xf numFmtId="0" fontId="8" fillId="0" borderId="22" xfId="53" applyFont="1" applyBorder="1" applyAlignment="1">
      <alignment horizontal="center" vertical="center"/>
      <protection/>
    </xf>
    <xf numFmtId="0" fontId="8" fillId="0" borderId="13" xfId="53" applyFont="1" applyBorder="1" applyAlignment="1">
      <alignment horizontal="center" vertical="center"/>
      <protection/>
    </xf>
    <xf numFmtId="0" fontId="8" fillId="0" borderId="37" xfId="53" applyFont="1" applyBorder="1" applyAlignment="1">
      <alignment horizontal="center" vertical="center"/>
      <protection/>
    </xf>
    <xf numFmtId="0" fontId="9" fillId="33" borderId="47" xfId="0" applyFont="1" applyFill="1" applyBorder="1" applyAlignment="1">
      <alignment horizontal="center"/>
    </xf>
    <xf numFmtId="0" fontId="9" fillId="33" borderId="32" xfId="0" applyFont="1" applyFill="1" applyBorder="1" applyAlignment="1">
      <alignment horizontal="center"/>
    </xf>
    <xf numFmtId="0" fontId="9" fillId="33" borderId="33" xfId="0" applyFont="1" applyFill="1" applyBorder="1" applyAlignment="1">
      <alignment horizontal="center"/>
    </xf>
    <xf numFmtId="0" fontId="91" fillId="33" borderId="45" xfId="0" applyFont="1" applyFill="1" applyBorder="1" applyAlignment="1">
      <alignment horizontal="center"/>
    </xf>
    <xf numFmtId="0" fontId="91" fillId="33" borderId="0" xfId="0" applyFont="1" applyFill="1" applyBorder="1" applyAlignment="1">
      <alignment horizontal="center"/>
    </xf>
    <xf numFmtId="0" fontId="91" fillId="33" borderId="35" xfId="0" applyFont="1" applyFill="1" applyBorder="1" applyAlignment="1">
      <alignment horizontal="center"/>
    </xf>
    <xf numFmtId="0" fontId="91" fillId="33" borderId="22" xfId="0" applyFont="1" applyFill="1" applyBorder="1" applyAlignment="1">
      <alignment horizontal="center"/>
    </xf>
    <xf numFmtId="0" fontId="91" fillId="33" borderId="13" xfId="0" applyFont="1" applyFill="1" applyBorder="1" applyAlignment="1">
      <alignment horizontal="center"/>
    </xf>
    <xf numFmtId="0" fontId="91" fillId="33" borderId="37" xfId="0" applyFont="1" applyFill="1" applyBorder="1" applyAlignment="1">
      <alignment horizontal="center"/>
    </xf>
    <xf numFmtId="0" fontId="7" fillId="34" borderId="29" xfId="53" applyFont="1" applyFill="1" applyBorder="1" applyAlignment="1">
      <alignment horizontal="left" vertical="center"/>
      <protection/>
    </xf>
    <xf numFmtId="0" fontId="7" fillId="34" borderId="82" xfId="53" applyFont="1" applyFill="1" applyBorder="1" applyAlignment="1">
      <alignment horizontal="left" vertical="center"/>
      <protection/>
    </xf>
    <xf numFmtId="0" fontId="7" fillId="34" borderId="83" xfId="53" applyFont="1" applyFill="1" applyBorder="1" applyAlignment="1">
      <alignment horizontal="left" vertical="center"/>
      <protection/>
    </xf>
    <xf numFmtId="0" fontId="0" fillId="0" borderId="0" xfId="0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42" borderId="15" xfId="0" applyNumberFormat="1" applyFont="1" applyFill="1" applyBorder="1" applyAlignment="1">
      <alignment horizontal="center" vertical="center"/>
    </xf>
    <xf numFmtId="0" fontId="14" fillId="42" borderId="15" xfId="0" applyFont="1" applyFill="1" applyBorder="1" applyAlignment="1">
      <alignment horizontal="center" vertical="center"/>
    </xf>
    <xf numFmtId="4" fontId="14" fillId="42" borderId="15" xfId="0" applyNumberFormat="1" applyFont="1" applyFill="1" applyBorder="1" applyAlignment="1">
      <alignment horizontal="center" vertical="center"/>
    </xf>
    <xf numFmtId="0" fontId="22" fillId="33" borderId="102" xfId="56" applyFont="1" applyFill="1" applyBorder="1" applyAlignment="1">
      <alignment vertical="center" wrapText="1"/>
      <protection/>
    </xf>
    <xf numFmtId="0" fontId="22" fillId="33" borderId="103" xfId="56" applyFont="1" applyFill="1" applyBorder="1" applyAlignment="1">
      <alignment vertical="center" wrapText="1"/>
      <protection/>
    </xf>
    <xf numFmtId="0" fontId="92" fillId="0" borderId="22" xfId="54" applyFont="1" applyBorder="1" applyAlignment="1">
      <alignment horizontal="left" vertical="top" wrapText="1"/>
      <protection/>
    </xf>
    <xf numFmtId="0" fontId="92" fillId="0" borderId="13" xfId="54" applyFont="1" applyBorder="1" applyAlignment="1">
      <alignment horizontal="left" vertical="top" wrapText="1"/>
      <protection/>
    </xf>
    <xf numFmtId="0" fontId="92" fillId="0" borderId="37" xfId="54" applyFont="1" applyBorder="1" applyAlignment="1">
      <alignment horizontal="left" vertical="top" wrapText="1"/>
      <protection/>
    </xf>
    <xf numFmtId="0" fontId="17" fillId="33" borderId="45" xfId="56" applyFont="1" applyFill="1" applyBorder="1" applyAlignment="1">
      <alignment horizontal="center" vertical="center" wrapText="1"/>
      <protection/>
    </xf>
    <xf numFmtId="0" fontId="17" fillId="33" borderId="0" xfId="56" applyFont="1" applyFill="1" applyBorder="1" applyAlignment="1">
      <alignment horizontal="center" vertical="center" wrapText="1"/>
      <protection/>
    </xf>
    <xf numFmtId="0" fontId="17" fillId="33" borderId="43" xfId="56" applyFont="1" applyFill="1" applyBorder="1" applyAlignment="1">
      <alignment horizontal="left" vertical="top" wrapText="1"/>
      <protection/>
    </xf>
    <xf numFmtId="0" fontId="17" fillId="33" borderId="104" xfId="56" applyFont="1" applyFill="1" applyBorder="1" applyAlignment="1">
      <alignment horizontal="left" vertical="top" wrapText="1"/>
      <protection/>
    </xf>
    <xf numFmtId="0" fontId="17" fillId="33" borderId="15" xfId="56" applyFont="1" applyFill="1" applyBorder="1" applyAlignment="1">
      <alignment horizontal="right" vertical="center" wrapText="1"/>
      <protection/>
    </xf>
    <xf numFmtId="17" fontId="17" fillId="33" borderId="69" xfId="56" applyNumberFormat="1" applyFont="1" applyFill="1" applyBorder="1" applyAlignment="1">
      <alignment horizontal="left" vertical="top" wrapText="1"/>
      <protection/>
    </xf>
    <xf numFmtId="0" fontId="17" fillId="33" borderId="69" xfId="56" applyFont="1" applyFill="1" applyBorder="1" applyAlignment="1">
      <alignment horizontal="left" vertical="top" wrapText="1"/>
      <protection/>
    </xf>
    <xf numFmtId="0" fontId="17" fillId="33" borderId="105" xfId="56" applyFont="1" applyFill="1" applyBorder="1" applyAlignment="1">
      <alignment horizontal="left" vertical="top" wrapText="1"/>
      <protection/>
    </xf>
    <xf numFmtId="0" fontId="17" fillId="33" borderId="106" xfId="56" applyFont="1" applyFill="1" applyBorder="1" applyAlignment="1">
      <alignment horizontal="left" vertical="top" wrapText="1"/>
      <protection/>
    </xf>
    <xf numFmtId="0" fontId="17" fillId="33" borderId="107" xfId="56" applyFont="1" applyFill="1" applyBorder="1" applyAlignment="1">
      <alignment horizontal="left" vertical="top" wrapText="1"/>
      <protection/>
    </xf>
    <xf numFmtId="0" fontId="17" fillId="33" borderId="108" xfId="56" applyFont="1" applyFill="1" applyBorder="1" applyAlignment="1">
      <alignment horizontal="right" vertical="center" wrapText="1"/>
      <protection/>
    </xf>
    <xf numFmtId="0" fontId="92" fillId="0" borderId="109" xfId="54" applyFont="1" applyBorder="1" applyAlignment="1">
      <alignment horizontal="left" vertical="top" wrapText="1"/>
      <protection/>
    </xf>
    <xf numFmtId="0" fontId="92" fillId="0" borderId="110" xfId="54" applyFont="1" applyBorder="1" applyAlignment="1">
      <alignment horizontal="left" vertical="top" wrapText="1"/>
      <protection/>
    </xf>
    <xf numFmtId="0" fontId="92" fillId="0" borderId="111" xfId="54" applyFont="1" applyBorder="1" applyAlignment="1">
      <alignment horizontal="left" vertical="top" wrapText="1"/>
      <protection/>
    </xf>
    <xf numFmtId="0" fontId="17" fillId="33" borderId="112" xfId="56" applyFont="1" applyFill="1" applyBorder="1" applyAlignment="1">
      <alignment horizontal="center" vertical="center" wrapText="1"/>
      <protection/>
    </xf>
    <xf numFmtId="0" fontId="17" fillId="33" borderId="113" xfId="56" applyFont="1" applyFill="1" applyBorder="1" applyAlignment="1">
      <alignment horizontal="center" vertical="center" wrapText="1"/>
      <protection/>
    </xf>
    <xf numFmtId="0" fontId="17" fillId="33" borderId="51" xfId="57" applyFont="1" applyFill="1" applyBorder="1" applyAlignment="1">
      <alignment horizontal="left" vertical="center" wrapText="1"/>
      <protection/>
    </xf>
    <xf numFmtId="0" fontId="17" fillId="33" borderId="67" xfId="57" applyFont="1" applyFill="1" applyBorder="1" applyAlignment="1">
      <alignment horizontal="left" vertical="center" wrapText="1"/>
      <protection/>
    </xf>
    <xf numFmtId="0" fontId="17" fillId="33" borderId="58" xfId="57" applyFont="1" applyFill="1" applyBorder="1" applyAlignment="1">
      <alignment horizontal="left" vertical="center" wrapText="1"/>
      <protection/>
    </xf>
    <xf numFmtId="0" fontId="17" fillId="33" borderId="114" xfId="56" applyFont="1" applyFill="1" applyBorder="1" applyAlignment="1">
      <alignment horizontal="right" vertical="center"/>
      <protection/>
    </xf>
    <xf numFmtId="0" fontId="17" fillId="33" borderId="115" xfId="56" applyFont="1" applyFill="1" applyBorder="1" applyAlignment="1">
      <alignment horizontal="right" vertical="center"/>
      <protection/>
    </xf>
    <xf numFmtId="0" fontId="17" fillId="33" borderId="116" xfId="56" applyFont="1" applyFill="1" applyBorder="1" applyAlignment="1">
      <alignment horizontal="right" vertical="center"/>
      <protection/>
    </xf>
    <xf numFmtId="0" fontId="17" fillId="33" borderId="45" xfId="56" applyFont="1" applyFill="1" applyBorder="1" applyAlignment="1">
      <alignment vertical="center" wrapText="1"/>
      <protection/>
    </xf>
    <xf numFmtId="0" fontId="17" fillId="33" borderId="0" xfId="56" applyFont="1" applyFill="1" applyBorder="1" applyAlignment="1">
      <alignment vertical="center" wrapText="1"/>
      <protection/>
    </xf>
    <xf numFmtId="0" fontId="17" fillId="33" borderId="35" xfId="56" applyFont="1" applyFill="1" applyBorder="1" applyAlignment="1">
      <alignment vertical="center" wrapText="1"/>
      <protection/>
    </xf>
    <xf numFmtId="0" fontId="17" fillId="33" borderId="117" xfId="56" applyFont="1" applyFill="1" applyBorder="1" applyAlignment="1">
      <alignment horizontal="right" vertical="center"/>
      <protection/>
    </xf>
    <xf numFmtId="0" fontId="17" fillId="33" borderId="118" xfId="56" applyFont="1" applyFill="1" applyBorder="1" applyAlignment="1">
      <alignment horizontal="right" vertical="center"/>
      <protection/>
    </xf>
    <xf numFmtId="0" fontId="17" fillId="33" borderId="119" xfId="56" applyFont="1" applyFill="1" applyBorder="1" applyAlignment="1">
      <alignment horizontal="right" vertical="center"/>
      <protection/>
    </xf>
    <xf numFmtId="0" fontId="17" fillId="33" borderId="51" xfId="56" applyFont="1" applyFill="1" applyBorder="1" applyAlignment="1">
      <alignment horizontal="right" vertical="center"/>
      <protection/>
    </xf>
    <xf numFmtId="0" fontId="17" fillId="33" borderId="67" xfId="56" applyFont="1" applyFill="1" applyBorder="1" applyAlignment="1">
      <alignment horizontal="right" vertical="center"/>
      <protection/>
    </xf>
    <xf numFmtId="0" fontId="17" fillId="33" borderId="58" xfId="56" applyFont="1" applyFill="1" applyBorder="1" applyAlignment="1">
      <alignment horizontal="right" vertical="center"/>
      <protection/>
    </xf>
    <xf numFmtId="0" fontId="17" fillId="33" borderId="66" xfId="56" applyFont="1" applyFill="1" applyBorder="1" applyAlignment="1">
      <alignment horizontal="center" vertical="center" wrapText="1"/>
      <protection/>
    </xf>
    <xf numFmtId="0" fontId="17" fillId="33" borderId="58" xfId="56" applyFont="1" applyFill="1" applyBorder="1" applyAlignment="1">
      <alignment horizontal="center" vertical="center" wrapText="1"/>
      <protection/>
    </xf>
    <xf numFmtId="0" fontId="17" fillId="33" borderId="120" xfId="56" applyFont="1" applyFill="1" applyBorder="1" applyAlignment="1">
      <alignment horizontal="center" vertical="center" wrapText="1"/>
      <protection/>
    </xf>
    <xf numFmtId="0" fontId="17" fillId="33" borderId="121" xfId="56" applyFont="1" applyFill="1" applyBorder="1" applyAlignment="1">
      <alignment horizontal="center" vertical="center" wrapText="1"/>
      <protection/>
    </xf>
    <xf numFmtId="0" fontId="17" fillId="33" borderId="122" xfId="56" applyFont="1" applyFill="1" applyBorder="1" applyAlignment="1">
      <alignment horizontal="center" vertical="center" wrapText="1"/>
      <protection/>
    </xf>
    <xf numFmtId="0" fontId="17" fillId="33" borderId="103" xfId="56" applyFont="1" applyFill="1" applyBorder="1" applyAlignment="1">
      <alignment horizontal="center" vertical="center" wrapText="1"/>
      <protection/>
    </xf>
    <xf numFmtId="0" fontId="17" fillId="33" borderId="123" xfId="56" applyFont="1" applyFill="1" applyBorder="1" applyAlignment="1">
      <alignment horizontal="center" vertical="center" wrapText="1"/>
      <protection/>
    </xf>
    <xf numFmtId="0" fontId="17" fillId="33" borderId="124" xfId="56" applyFont="1" applyFill="1" applyBorder="1" applyAlignment="1">
      <alignment horizontal="center" vertical="center" wrapText="1"/>
      <protection/>
    </xf>
    <xf numFmtId="0" fontId="17" fillId="33" borderId="48" xfId="56" applyFont="1" applyFill="1" applyBorder="1" applyAlignment="1">
      <alignment horizontal="center" vertical="center" wrapText="1"/>
      <protection/>
    </xf>
    <xf numFmtId="0" fontId="17" fillId="33" borderId="80" xfId="56" applyFont="1" applyFill="1" applyBorder="1" applyAlignment="1">
      <alignment horizontal="center" vertical="center" wrapText="1"/>
      <protection/>
    </xf>
    <xf numFmtId="0" fontId="17" fillId="33" borderId="125" xfId="56" applyFont="1" applyFill="1" applyBorder="1" applyAlignment="1">
      <alignment horizontal="center" vertical="center" wrapText="1"/>
      <protection/>
    </xf>
    <xf numFmtId="0" fontId="17" fillId="33" borderId="126" xfId="56" applyFont="1" applyFill="1" applyBorder="1" applyAlignment="1">
      <alignment horizontal="center" vertical="center" wrapText="1"/>
      <protection/>
    </xf>
    <xf numFmtId="0" fontId="17" fillId="33" borderId="122" xfId="56" applyFont="1" applyFill="1" applyBorder="1" applyAlignment="1">
      <alignment horizontal="center" vertical="center"/>
      <protection/>
    </xf>
    <xf numFmtId="0" fontId="17" fillId="33" borderId="124" xfId="56" applyFont="1" applyFill="1" applyBorder="1" applyAlignment="1">
      <alignment horizontal="center" vertical="center"/>
      <protection/>
    </xf>
    <xf numFmtId="0" fontId="17" fillId="33" borderId="51" xfId="58" applyFont="1" applyFill="1" applyBorder="1" applyAlignment="1">
      <alignment horizontal="left" vertical="center" wrapText="1"/>
      <protection/>
    </xf>
    <xf numFmtId="0" fontId="17" fillId="33" borderId="67" xfId="58" applyFont="1" applyFill="1" applyBorder="1" applyAlignment="1">
      <alignment horizontal="left" vertical="center" wrapText="1"/>
      <protection/>
    </xf>
    <xf numFmtId="0" fontId="17" fillId="33" borderId="58" xfId="58" applyFont="1" applyFill="1" applyBorder="1" applyAlignment="1">
      <alignment horizontal="left" vertical="center" wrapText="1"/>
      <protection/>
    </xf>
    <xf numFmtId="0" fontId="17" fillId="33" borderId="51" xfId="58" applyFont="1" applyFill="1" applyBorder="1" applyAlignment="1">
      <alignment horizontal="right" vertical="center"/>
      <protection/>
    </xf>
    <xf numFmtId="0" fontId="17" fillId="33" borderId="67" xfId="58" applyFont="1" applyFill="1" applyBorder="1" applyAlignment="1">
      <alignment horizontal="right" vertical="center"/>
      <protection/>
    </xf>
    <xf numFmtId="0" fontId="17" fillId="33" borderId="127" xfId="56" applyFont="1" applyFill="1" applyBorder="1" applyAlignment="1">
      <alignment horizontal="right" vertical="center"/>
      <protection/>
    </xf>
    <xf numFmtId="0" fontId="17" fillId="33" borderId="103" xfId="56" applyFont="1" applyFill="1" applyBorder="1" applyAlignment="1">
      <alignment horizontal="center" vertical="center"/>
      <protection/>
    </xf>
    <xf numFmtId="0" fontId="17" fillId="33" borderId="123" xfId="56" applyFont="1" applyFill="1" applyBorder="1" applyAlignment="1">
      <alignment horizontal="center" vertical="center"/>
      <protection/>
    </xf>
    <xf numFmtId="0" fontId="17" fillId="33" borderId="48" xfId="56" applyFont="1" applyFill="1" applyBorder="1" applyAlignment="1">
      <alignment horizontal="center" vertical="center"/>
      <protection/>
    </xf>
    <xf numFmtId="0" fontId="17" fillId="33" borderId="80" xfId="56" applyFont="1" applyFill="1" applyBorder="1" applyAlignment="1">
      <alignment horizontal="center" vertical="center"/>
      <protection/>
    </xf>
    <xf numFmtId="0" fontId="17" fillId="33" borderId="73" xfId="56" applyFont="1" applyFill="1" applyBorder="1" applyAlignment="1">
      <alignment horizontal="center" vertical="center" wrapText="1"/>
      <protection/>
    </xf>
    <xf numFmtId="0" fontId="17" fillId="33" borderId="50" xfId="56" applyFont="1" applyFill="1" applyBorder="1" applyAlignment="1">
      <alignment horizontal="center" vertical="center" wrapText="1"/>
      <protection/>
    </xf>
    <xf numFmtId="0" fontId="17" fillId="33" borderId="34" xfId="56" applyFont="1" applyFill="1" applyBorder="1" applyAlignment="1">
      <alignment horizontal="center" vertical="center" wrapText="1"/>
      <protection/>
    </xf>
    <xf numFmtId="0" fontId="17" fillId="33" borderId="57" xfId="56" applyFont="1" applyFill="1" applyBorder="1" applyAlignment="1">
      <alignment horizontal="center" vertical="center" wrapText="1"/>
      <protection/>
    </xf>
    <xf numFmtId="0" fontId="17" fillId="33" borderId="15" xfId="56" applyFont="1" applyFill="1" applyBorder="1" applyAlignment="1">
      <alignment horizontal="center" vertical="center" wrapText="1"/>
      <protection/>
    </xf>
    <xf numFmtId="0" fontId="2" fillId="33" borderId="47" xfId="56" applyFont="1" applyFill="1" applyBorder="1" applyAlignment="1">
      <alignment horizontal="center" vertical="center" wrapText="1"/>
      <protection/>
    </xf>
    <xf numFmtId="0" fontId="16" fillId="33" borderId="32" xfId="56" applyFont="1" applyFill="1" applyBorder="1" applyAlignment="1">
      <alignment horizontal="center" vertical="center" wrapText="1"/>
      <protection/>
    </xf>
    <xf numFmtId="0" fontId="16" fillId="33" borderId="46" xfId="56" applyFont="1" applyFill="1" applyBorder="1" applyAlignment="1">
      <alignment horizontal="center" vertical="center" wrapText="1"/>
      <protection/>
    </xf>
    <xf numFmtId="0" fontId="16" fillId="33" borderId="45" xfId="56" applyFont="1" applyFill="1" applyBorder="1" applyAlignment="1">
      <alignment horizontal="center" vertical="center" wrapText="1"/>
      <protection/>
    </xf>
    <xf numFmtId="0" fontId="16" fillId="33" borderId="0" xfId="56" applyFont="1" applyFill="1" applyBorder="1" applyAlignment="1">
      <alignment horizontal="center" vertical="center" wrapText="1"/>
      <protection/>
    </xf>
    <xf numFmtId="0" fontId="16" fillId="33" borderId="57" xfId="56" applyFont="1" applyFill="1" applyBorder="1" applyAlignment="1">
      <alignment horizontal="center" vertical="center" wrapText="1"/>
      <protection/>
    </xf>
    <xf numFmtId="0" fontId="16" fillId="33" borderId="22" xfId="56" applyFont="1" applyFill="1" applyBorder="1" applyAlignment="1">
      <alignment horizontal="center" vertical="center" wrapText="1"/>
      <protection/>
    </xf>
    <xf numFmtId="0" fontId="16" fillId="33" borderId="13" xfId="56" applyFont="1" applyFill="1" applyBorder="1" applyAlignment="1">
      <alignment horizontal="center" vertical="center" wrapText="1"/>
      <protection/>
    </xf>
    <xf numFmtId="0" fontId="16" fillId="33" borderId="101" xfId="56" applyFont="1" applyFill="1" applyBorder="1" applyAlignment="1">
      <alignment horizontal="center" vertical="center" wrapText="1"/>
      <protection/>
    </xf>
    <xf numFmtId="49" fontId="1" fillId="33" borderId="34" xfId="56" applyNumberFormat="1" applyFont="1" applyFill="1" applyBorder="1" applyAlignment="1">
      <alignment horizontal="center" vertical="center"/>
      <protection/>
    </xf>
    <xf numFmtId="0" fontId="1" fillId="33" borderId="57" xfId="56" applyNumberFormat="1" applyFont="1" applyFill="1" applyBorder="1" applyAlignment="1">
      <alignment horizontal="center" vertical="center"/>
      <protection/>
    </xf>
    <xf numFmtId="0" fontId="1" fillId="33" borderId="36" xfId="56" applyNumberFormat="1" applyFont="1" applyFill="1" applyBorder="1" applyAlignment="1">
      <alignment horizontal="center" vertical="center"/>
      <protection/>
    </xf>
    <xf numFmtId="0" fontId="1" fillId="33" borderId="101" xfId="56" applyNumberFormat="1" applyFont="1" applyFill="1" applyBorder="1" applyAlignment="1">
      <alignment horizontal="center" vertical="center"/>
      <protection/>
    </xf>
    <xf numFmtId="14" fontId="1" fillId="33" borderId="34" xfId="56" applyNumberFormat="1" applyFont="1" applyFill="1" applyBorder="1" applyAlignment="1">
      <alignment horizontal="center" vertical="center"/>
      <protection/>
    </xf>
    <xf numFmtId="0" fontId="1" fillId="33" borderId="35" xfId="56" applyNumberFormat="1" applyFont="1" applyFill="1" applyBorder="1" applyAlignment="1">
      <alignment horizontal="center" vertical="center"/>
      <protection/>
    </xf>
    <xf numFmtId="0" fontId="1" fillId="33" borderId="124" xfId="56" applyNumberFormat="1" applyFont="1" applyFill="1" applyBorder="1" applyAlignment="1">
      <alignment horizontal="center" vertical="center"/>
      <protection/>
    </xf>
    <xf numFmtId="0" fontId="1" fillId="33" borderId="128" xfId="56" applyNumberFormat="1" applyFont="1" applyFill="1" applyBorder="1" applyAlignment="1">
      <alignment horizontal="center" vertical="center"/>
      <protection/>
    </xf>
    <xf numFmtId="0" fontId="11" fillId="33" borderId="32" xfId="56" applyFont="1" applyFill="1" applyBorder="1" applyAlignment="1">
      <alignment horizontal="center" vertical="top" wrapText="1"/>
      <protection/>
    </xf>
    <xf numFmtId="0" fontId="11" fillId="33" borderId="33" xfId="56" applyFont="1" applyFill="1" applyBorder="1" applyAlignment="1">
      <alignment horizontal="center" vertical="top" wrapText="1"/>
      <protection/>
    </xf>
    <xf numFmtId="0" fontId="19" fillId="33" borderId="55" xfId="56" applyFont="1" applyFill="1" applyBorder="1" applyAlignment="1">
      <alignment horizontal="left" vertical="top"/>
      <protection/>
    </xf>
    <xf numFmtId="0" fontId="19" fillId="33" borderId="129" xfId="56" applyFont="1" applyFill="1" applyBorder="1" applyAlignment="1">
      <alignment horizontal="left" vertical="top"/>
      <protection/>
    </xf>
    <xf numFmtId="0" fontId="11" fillId="33" borderId="130" xfId="56" applyFont="1" applyFill="1" applyBorder="1" applyAlignment="1">
      <alignment horizontal="center" vertical="center" wrapText="1"/>
      <protection/>
    </xf>
    <xf numFmtId="0" fontId="11" fillId="33" borderId="131" xfId="56" applyFont="1" applyFill="1" applyBorder="1" applyAlignment="1">
      <alignment horizontal="center" vertical="center" wrapText="1"/>
      <protection/>
    </xf>
    <xf numFmtId="0" fontId="11" fillId="33" borderId="132" xfId="56" applyFont="1" applyFill="1" applyBorder="1" applyAlignment="1">
      <alignment horizontal="center" vertical="center" wrapText="1"/>
      <protection/>
    </xf>
    <xf numFmtId="0" fontId="11" fillId="33" borderId="47" xfId="56" applyFont="1" applyFill="1" applyBorder="1" applyAlignment="1">
      <alignment horizontal="justify" vertical="center" wrapText="1"/>
      <protection/>
    </xf>
    <xf numFmtId="0" fontId="11" fillId="33" borderId="32" xfId="56" applyFont="1" applyFill="1" applyBorder="1" applyAlignment="1">
      <alignment horizontal="justify" vertical="center" wrapText="1"/>
      <protection/>
    </xf>
    <xf numFmtId="0" fontId="11" fillId="33" borderId="33" xfId="56" applyFont="1" applyFill="1" applyBorder="1" applyAlignment="1">
      <alignment horizontal="justify" vertical="center" wrapText="1"/>
      <protection/>
    </xf>
    <xf numFmtId="0" fontId="11" fillId="33" borderId="45" xfId="56" applyFont="1" applyFill="1" applyBorder="1" applyAlignment="1">
      <alignment horizontal="justify" vertical="center" wrapText="1"/>
      <protection/>
    </xf>
    <xf numFmtId="0" fontId="11" fillId="33" borderId="0" xfId="56" applyFont="1" applyFill="1" applyBorder="1" applyAlignment="1">
      <alignment horizontal="justify" vertical="center" wrapText="1"/>
      <protection/>
    </xf>
    <xf numFmtId="0" fontId="11" fillId="33" borderId="35" xfId="56" applyFont="1" applyFill="1" applyBorder="1" applyAlignment="1">
      <alignment horizontal="justify" vertical="center" wrapText="1"/>
      <protection/>
    </xf>
    <xf numFmtId="0" fontId="11" fillId="33" borderId="22" xfId="56" applyFont="1" applyFill="1" applyBorder="1" applyAlignment="1">
      <alignment horizontal="justify" vertical="center" wrapText="1"/>
      <protection/>
    </xf>
    <xf numFmtId="0" fontId="11" fillId="33" borderId="13" xfId="56" applyFont="1" applyFill="1" applyBorder="1" applyAlignment="1">
      <alignment horizontal="justify" vertical="center" wrapText="1"/>
      <protection/>
    </xf>
    <xf numFmtId="0" fontId="11" fillId="33" borderId="37" xfId="56" applyFont="1" applyFill="1" applyBorder="1" applyAlignment="1">
      <alignment horizontal="justify" vertical="center" wrapText="1"/>
      <protection/>
    </xf>
    <xf numFmtId="0" fontId="1" fillId="33" borderId="45" xfId="56" applyFont="1" applyFill="1" applyBorder="1" applyAlignment="1">
      <alignment horizontal="center" vertical="center"/>
      <protection/>
    </xf>
    <xf numFmtId="0" fontId="1" fillId="33" borderId="35" xfId="56" applyFont="1" applyFill="1" applyBorder="1" applyAlignment="1">
      <alignment horizontal="center" vertical="center"/>
      <protection/>
    </xf>
    <xf numFmtId="0" fontId="1" fillId="33" borderId="133" xfId="56" applyFont="1" applyFill="1" applyBorder="1" applyAlignment="1">
      <alignment horizontal="center" vertical="center"/>
      <protection/>
    </xf>
    <xf numFmtId="0" fontId="1" fillId="33" borderId="128" xfId="56" applyFont="1" applyFill="1" applyBorder="1" applyAlignment="1">
      <alignment horizontal="center" vertical="center"/>
      <protection/>
    </xf>
    <xf numFmtId="0" fontId="1" fillId="0" borderId="0" xfId="52" applyFont="1" applyAlignment="1" applyProtection="1">
      <alignment/>
      <protection/>
    </xf>
    <xf numFmtId="0" fontId="0" fillId="0" borderId="0" xfId="52" applyFont="1" applyAlignment="1" applyProtection="1">
      <alignment horizontal="left" wrapText="1"/>
      <protection/>
    </xf>
    <xf numFmtId="10" fontId="35" fillId="43" borderId="97" xfId="63" applyNumberFormat="1" applyFont="1" applyFill="1" applyBorder="1" applyAlignment="1" applyProtection="1">
      <alignment horizontal="center" vertical="center" wrapText="1"/>
      <protection/>
    </xf>
    <xf numFmtId="10" fontId="35" fillId="43" borderId="25" xfId="63" applyNumberFormat="1" applyFont="1" applyFill="1" applyBorder="1" applyAlignment="1" applyProtection="1">
      <alignment horizontal="center" vertical="center" wrapText="1"/>
      <protection/>
    </xf>
    <xf numFmtId="10" fontId="35" fillId="43" borderId="124" xfId="63" applyNumberFormat="1" applyFont="1" applyFill="1" applyBorder="1" applyAlignment="1" applyProtection="1">
      <alignment horizontal="center" vertical="center" wrapText="1"/>
      <protection/>
    </xf>
    <xf numFmtId="10" fontId="35" fillId="43" borderId="80" xfId="63" applyNumberFormat="1" applyFont="1" applyFill="1" applyBorder="1" applyAlignment="1" applyProtection="1">
      <alignment horizontal="center" vertical="center" wrapText="1"/>
      <protection/>
    </xf>
    <xf numFmtId="10" fontId="4" fillId="0" borderId="0" xfId="63" applyNumberFormat="1" applyFont="1" applyBorder="1" applyAlignment="1" applyProtection="1">
      <alignment horizontal="right" vertical="center" wrapText="1"/>
      <protection/>
    </xf>
    <xf numFmtId="0" fontId="0" fillId="0" borderId="56" xfId="52" applyFont="1" applyBorder="1" applyAlignment="1" applyProtection="1">
      <alignment horizontal="left" vertical="top" wrapText="1"/>
      <protection/>
    </xf>
    <xf numFmtId="0" fontId="0" fillId="0" borderId="0" xfId="52" applyFont="1" applyBorder="1" applyAlignment="1" applyProtection="1">
      <alignment horizontal="left" vertical="top" wrapText="1"/>
      <protection/>
    </xf>
    <xf numFmtId="0" fontId="0" fillId="0" borderId="0" xfId="52" applyFont="1" applyAlignment="1">
      <alignment horizontal="left" vertical="top" wrapText="1"/>
      <protection/>
    </xf>
    <xf numFmtId="0" fontId="1" fillId="37" borderId="51" xfId="52" applyFont="1" applyFill="1" applyBorder="1" applyAlignment="1">
      <alignment horizontal="center" vertical="center" wrapText="1"/>
      <protection/>
    </xf>
    <xf numFmtId="0" fontId="1" fillId="37" borderId="67" xfId="52" applyFont="1" applyFill="1" applyBorder="1" applyAlignment="1">
      <alignment horizontal="center" vertical="center" wrapText="1"/>
      <protection/>
    </xf>
    <xf numFmtId="0" fontId="1" fillId="37" borderId="58" xfId="52" applyFont="1" applyFill="1" applyBorder="1" applyAlignment="1">
      <alignment horizontal="center" vertical="center" wrapText="1"/>
      <protection/>
    </xf>
    <xf numFmtId="10" fontId="34" fillId="0" borderId="97" xfId="63" applyNumberFormat="1" applyFont="1" applyBorder="1" applyAlignment="1" applyProtection="1">
      <alignment horizontal="center" vertical="center" wrapText="1"/>
      <protection/>
    </xf>
    <xf numFmtId="10" fontId="34" fillId="0" borderId="124" xfId="63" applyNumberFormat="1" applyFont="1" applyBorder="1" applyAlignment="1" applyProtection="1">
      <alignment horizontal="center" vertical="center" wrapText="1"/>
      <protection/>
    </xf>
    <xf numFmtId="43" fontId="3" fillId="43" borderId="97" xfId="81" applyFont="1" applyFill="1" applyBorder="1" applyAlignment="1">
      <alignment horizontal="center" vertical="center"/>
    </xf>
    <xf numFmtId="43" fontId="3" fillId="43" borderId="124" xfId="81" applyFont="1" applyFill="1" applyBorder="1" applyAlignment="1">
      <alignment horizontal="center" vertical="center"/>
    </xf>
    <xf numFmtId="43" fontId="3" fillId="43" borderId="25" xfId="81" applyFont="1" applyFill="1" applyBorder="1" applyAlignment="1">
      <alignment horizontal="left" vertical="center"/>
    </xf>
    <xf numFmtId="0" fontId="6" fillId="0" borderId="80" xfId="55" applyBorder="1">
      <alignment/>
      <protection/>
    </xf>
    <xf numFmtId="0" fontId="0" fillId="38" borderId="0" xfId="52" applyFont="1" applyFill="1" applyAlignment="1" applyProtection="1">
      <alignment horizontal="left"/>
      <protection locked="0"/>
    </xf>
    <xf numFmtId="0" fontId="1" fillId="37" borderId="134" xfId="52" applyFont="1" applyFill="1" applyBorder="1" applyAlignment="1">
      <alignment horizontal="center" vertical="center" wrapText="1"/>
      <protection/>
    </xf>
    <xf numFmtId="0" fontId="1" fillId="37" borderId="126" xfId="52" applyFont="1" applyFill="1" applyBorder="1" applyAlignment="1">
      <alignment horizontal="center" vertical="center" wrapText="1"/>
      <protection/>
    </xf>
    <xf numFmtId="0" fontId="23" fillId="0" borderId="0" xfId="55" applyNumberFormat="1" applyFont="1" applyBorder="1" applyAlignment="1">
      <alignment horizontal="center"/>
      <protection/>
    </xf>
    <xf numFmtId="10" fontId="7" fillId="38" borderId="0" xfId="55" applyNumberFormat="1" applyFont="1" applyFill="1" applyBorder="1" applyAlignment="1" applyProtection="1">
      <alignment horizontal="left" vertical="center" wrapText="1"/>
      <protection locked="0"/>
    </xf>
    <xf numFmtId="0" fontId="1" fillId="0" borderId="0" xfId="52" applyFont="1" applyAlignment="1">
      <alignment horizontal="left"/>
      <protection/>
    </xf>
    <xf numFmtId="0" fontId="15" fillId="0" borderId="0" xfId="55" applyNumberFormat="1" applyFont="1" applyAlignment="1">
      <alignment horizontal="left" wrapText="1"/>
      <protection/>
    </xf>
    <xf numFmtId="43" fontId="0" fillId="0" borderId="0" xfId="0" applyNumberFormat="1" applyFont="1" applyAlignment="1">
      <alignment/>
    </xf>
    <xf numFmtId="0" fontId="41" fillId="33" borderId="97" xfId="0" applyFont="1" applyFill="1" applyBorder="1" applyAlignment="1">
      <alignment horizontal="center"/>
    </xf>
    <xf numFmtId="49" fontId="0" fillId="33" borderId="56" xfId="0" applyNumberFormat="1" applyFont="1" applyFill="1" applyBorder="1" applyAlignment="1">
      <alignment horizontal="center" vertical="center"/>
    </xf>
    <xf numFmtId="0" fontId="0" fillId="33" borderId="56" xfId="0" applyFont="1" applyFill="1" applyBorder="1" applyAlignment="1">
      <alignment vertical="center"/>
    </xf>
    <xf numFmtId="4" fontId="0" fillId="33" borderId="56" xfId="66" applyNumberFormat="1" applyFont="1" applyFill="1" applyBorder="1" applyAlignment="1">
      <alignment horizontal="center" vertical="center"/>
    </xf>
    <xf numFmtId="4" fontId="0" fillId="33" borderId="56" xfId="0" applyNumberFormat="1" applyFont="1" applyFill="1" applyBorder="1" applyAlignment="1">
      <alignment horizontal="center" vertical="center"/>
    </xf>
    <xf numFmtId="4" fontId="0" fillId="33" borderId="25" xfId="0" applyNumberFormat="1" applyFont="1" applyFill="1" applyBorder="1" applyAlignment="1">
      <alignment horizontal="center" vertical="center"/>
    </xf>
    <xf numFmtId="0" fontId="42" fillId="33" borderId="34" xfId="0" applyFont="1" applyFill="1" applyBorder="1" applyAlignment="1">
      <alignment horizontal="center"/>
    </xf>
    <xf numFmtId="0" fontId="0" fillId="33" borderId="34" xfId="0" applyFont="1" applyFill="1" applyBorder="1" applyAlignment="1">
      <alignment/>
    </xf>
    <xf numFmtId="0" fontId="43" fillId="33" borderId="34" xfId="0" applyFont="1" applyFill="1" applyBorder="1" applyAlignment="1">
      <alignment horizontal="center"/>
    </xf>
    <xf numFmtId="0" fontId="0" fillId="33" borderId="34" xfId="0" applyFont="1" applyFill="1" applyBorder="1" applyAlignment="1">
      <alignment horizontal="center"/>
    </xf>
    <xf numFmtId="0" fontId="3" fillId="39" borderId="34" xfId="0" applyFont="1" applyFill="1" applyBorder="1" applyAlignment="1">
      <alignment horizontal="center" vertical="center"/>
    </xf>
    <xf numFmtId="0" fontId="10" fillId="39" borderId="34" xfId="0" applyFont="1" applyFill="1" applyBorder="1" applyAlignment="1">
      <alignment vertical="center" wrapText="1"/>
    </xf>
    <xf numFmtId="0" fontId="10" fillId="39" borderId="124" xfId="0" applyFont="1" applyFill="1" applyBorder="1" applyAlignment="1">
      <alignment horizontal="left" vertical="center" wrapText="1"/>
    </xf>
    <xf numFmtId="0" fontId="0" fillId="0" borderId="135" xfId="0" applyFont="1" applyBorder="1" applyAlignment="1">
      <alignment/>
    </xf>
    <xf numFmtId="0" fontId="0" fillId="0" borderId="135" xfId="0" applyFont="1" applyBorder="1" applyAlignment="1">
      <alignment horizontal="center" vertical="center"/>
    </xf>
    <xf numFmtId="0" fontId="0" fillId="0" borderId="135" xfId="0" applyFont="1" applyBorder="1" applyAlignment="1">
      <alignment horizontal="justify" vertical="center" wrapText="1"/>
    </xf>
    <xf numFmtId="4" fontId="0" fillId="0" borderId="135" xfId="0" applyNumberFormat="1" applyFont="1" applyBorder="1" applyAlignment="1">
      <alignment horizontal="center" vertical="center"/>
    </xf>
    <xf numFmtId="4" fontId="0" fillId="33" borderId="135" xfId="0" applyNumberFormat="1" applyFont="1" applyFill="1" applyBorder="1" applyAlignment="1">
      <alignment horizontal="center" vertical="center" wrapText="1"/>
    </xf>
    <xf numFmtId="0" fontId="0" fillId="0" borderId="135" xfId="0" applyFont="1" applyFill="1" applyBorder="1" applyAlignment="1">
      <alignment horizontal="center" vertical="center"/>
    </xf>
    <xf numFmtId="0" fontId="23" fillId="0" borderId="81" xfId="53" applyFont="1" applyBorder="1" applyAlignment="1">
      <alignment horizontal="center" vertical="center"/>
      <protection/>
    </xf>
    <xf numFmtId="0" fontId="23" fillId="0" borderId="82" xfId="53" applyFont="1" applyBorder="1" applyAlignment="1">
      <alignment horizontal="center" vertical="center"/>
      <protection/>
    </xf>
    <xf numFmtId="0" fontId="23" fillId="0" borderId="32" xfId="53" applyFont="1" applyBorder="1" applyAlignment="1">
      <alignment horizontal="center" vertical="center"/>
      <protection/>
    </xf>
    <xf numFmtId="0" fontId="23" fillId="0" borderId="33" xfId="53" applyFont="1" applyBorder="1" applyAlignment="1">
      <alignment horizontal="center" vertical="center"/>
      <protection/>
    </xf>
    <xf numFmtId="0" fontId="1" fillId="0" borderId="81" xfId="53" applyFont="1" applyFill="1" applyBorder="1" applyAlignment="1">
      <alignment horizontal="left" vertical="center"/>
      <protection/>
    </xf>
    <xf numFmtId="0" fontId="1" fillId="0" borderId="82" xfId="53" applyFont="1" applyFill="1" applyBorder="1" applyAlignment="1">
      <alignment horizontal="left" vertical="center"/>
      <protection/>
    </xf>
    <xf numFmtId="0" fontId="1" fillId="0" borderId="30" xfId="53" applyFont="1" applyFill="1" applyBorder="1" applyAlignment="1">
      <alignment horizontal="left" vertical="center"/>
      <protection/>
    </xf>
    <xf numFmtId="4" fontId="10" fillId="0" borderId="136" xfId="53" applyNumberFormat="1" applyFont="1" applyFill="1" applyBorder="1" applyAlignment="1">
      <alignment horizontal="center" vertical="center"/>
      <protection/>
    </xf>
    <xf numFmtId="4" fontId="14" fillId="42" borderId="15" xfId="0" applyNumberFormat="1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vertical="center" wrapText="1"/>
    </xf>
    <xf numFmtId="0" fontId="14" fillId="42" borderId="15" xfId="0" applyFont="1" applyFill="1" applyBorder="1" applyAlignment="1">
      <alignment horizontal="center" vertical="center" wrapText="1"/>
    </xf>
    <xf numFmtId="178" fontId="13" fillId="0" borderId="15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4" fontId="13" fillId="0" borderId="15" xfId="49" applyNumberFormat="1" applyFont="1" applyBorder="1" applyAlignment="1">
      <alignment vertical="center"/>
    </xf>
    <xf numFmtId="4" fontId="14" fillId="0" borderId="15" xfId="49" applyNumberFormat="1" applyFont="1" applyBorder="1" applyAlignment="1">
      <alignment horizontal="center" vertical="center" textRotation="255"/>
    </xf>
    <xf numFmtId="9" fontId="13" fillId="0" borderId="15" xfId="60" applyFont="1" applyBorder="1" applyAlignment="1">
      <alignment vertical="center"/>
    </xf>
    <xf numFmtId="4" fontId="14" fillId="0" borderId="15" xfId="49" applyNumberFormat="1" applyFont="1" applyBorder="1" applyAlignment="1">
      <alignment horizontal="center" vertical="center" textRotation="255" wrapText="1"/>
    </xf>
    <xf numFmtId="0" fontId="14" fillId="0" borderId="15" xfId="0" applyFont="1" applyBorder="1" applyAlignment="1">
      <alignment vertical="center"/>
    </xf>
    <xf numFmtId="4" fontId="14" fillId="0" borderId="15" xfId="49" applyNumberFormat="1" applyFont="1" applyBorder="1" applyAlignment="1">
      <alignment vertical="center"/>
    </xf>
    <xf numFmtId="4" fontId="14" fillId="0" borderId="15" xfId="49" applyNumberFormat="1" applyFont="1" applyBorder="1" applyAlignment="1">
      <alignment horizontal="right" vertical="center"/>
    </xf>
    <xf numFmtId="9" fontId="14" fillId="0" borderId="15" xfId="60" applyFont="1" applyBorder="1" applyAlignment="1">
      <alignment vertical="center"/>
    </xf>
    <xf numFmtId="4" fontId="13" fillId="0" borderId="15" xfId="0" applyNumberFormat="1" applyFont="1" applyBorder="1" applyAlignment="1">
      <alignment vertical="center"/>
    </xf>
    <xf numFmtId="0" fontId="9" fillId="33" borderId="134" xfId="0" applyFont="1" applyFill="1" applyBorder="1" applyAlignment="1">
      <alignment horizontal="center"/>
    </xf>
    <xf numFmtId="0" fontId="91" fillId="33" borderId="73" xfId="0" applyFont="1" applyFill="1" applyBorder="1" applyAlignment="1">
      <alignment horizontal="center"/>
    </xf>
    <xf numFmtId="0" fontId="91" fillId="33" borderId="126" xfId="0" applyFont="1" applyFill="1" applyBorder="1" applyAlignment="1">
      <alignment horizontal="center"/>
    </xf>
  </cellXfs>
  <cellStyles count="6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Hyperlink" xfId="45"/>
    <cellStyle name="Incorreto" xfId="46"/>
    <cellStyle name="Currency" xfId="47"/>
    <cellStyle name="Currency [0]" xfId="48"/>
    <cellStyle name="Moeda 2" xfId="49"/>
    <cellStyle name="Neutra" xfId="50"/>
    <cellStyle name="Normal 2" xfId="51"/>
    <cellStyle name="Normal 2_Modelo de Detalhamento do  BDI" xfId="52"/>
    <cellStyle name="Normal 3" xfId="53"/>
    <cellStyle name="Normal 6" xfId="54"/>
    <cellStyle name="Normal_Compara_SINAPI_12_dez_16_Desonerado" xfId="55"/>
    <cellStyle name="Normal_COMPOSIÇÕES AEROPORTUÁRIAS" xfId="56"/>
    <cellStyle name="Normal_GO2007 01_003 001 00_Curva ABC" xfId="57"/>
    <cellStyle name="Normal_PLANILHA - Ampliação e Reforço da Pista 09-27 - Parnaíba" xfId="58"/>
    <cellStyle name="Nota" xfId="59"/>
    <cellStyle name="Percent" xfId="60"/>
    <cellStyle name="Porcentagem 2" xfId="61"/>
    <cellStyle name="Porcentagem 2 2" xfId="62"/>
    <cellStyle name="Porcentagem 2 3" xfId="63"/>
    <cellStyle name="Porcentagem 3" xfId="64"/>
    <cellStyle name="Saída" xfId="65"/>
    <cellStyle name="Comma" xfId="66"/>
    <cellStyle name="Comma [0]" xfId="67"/>
    <cellStyle name="Separador de milhares 2" xfId="68"/>
    <cellStyle name="Separador de milhares 3" xfId="69"/>
    <cellStyle name="Separador de milhares 4" xfId="70"/>
    <cellStyle name="Separador de milhares_PLANILHA - Ampliação e Reforço da Pista 09-27 - Parnaíba" xfId="71"/>
    <cellStyle name="Texto de Aviso" xfId="72"/>
    <cellStyle name="Texto Explicativo" xfId="73"/>
    <cellStyle name="Título" xfId="74"/>
    <cellStyle name="Título 1" xfId="75"/>
    <cellStyle name="Título 2" xfId="76"/>
    <cellStyle name="Título 3" xfId="77"/>
    <cellStyle name="Título 4" xfId="78"/>
    <cellStyle name="Total" xfId="79"/>
    <cellStyle name="Vírgula 2" xfId="80"/>
    <cellStyle name="Vírgula 3" xfId="81"/>
    <cellStyle name="Vírgula 4" xfId="82"/>
  </cellStyles>
  <dxfs count="2">
    <dxf>
      <font>
        <b/>
        <i/>
        <color auto="1"/>
      </font>
      <fill>
        <patternFill patternType="solid">
          <bgColor indexed="41"/>
        </patternFill>
      </fill>
    </dxf>
    <dxf>
      <font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2105025</xdr:colOff>
      <xdr:row>0</xdr:row>
      <xdr:rowOff>19050</xdr:rowOff>
    </xdr:from>
    <xdr:to>
      <xdr:col>2</xdr:col>
      <xdr:colOff>2790825</xdr:colOff>
      <xdr:row>3</xdr:row>
      <xdr:rowOff>19050</xdr:rowOff>
    </xdr:to>
    <xdr:pic>
      <xdr:nvPicPr>
        <xdr:cNvPr id="1" name="Figura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9050"/>
          <a:ext cx="68580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38100</xdr:rowOff>
    </xdr:from>
    <xdr:to>
      <xdr:col>1</xdr:col>
      <xdr:colOff>933450</xdr:colOff>
      <xdr:row>4</xdr:row>
      <xdr:rowOff>133350</xdr:rowOff>
    </xdr:to>
    <xdr:pic>
      <xdr:nvPicPr>
        <xdr:cNvPr id="1" name="Figura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38100"/>
          <a:ext cx="742950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FERENCIA%20SINAPI\SINAPI_Custo_Ref_Composicoes_Sintetico_ES_201804_Desonera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null"/>
    </sheetNames>
    <sheetDataSet>
      <sheetData sheetId="0">
        <row r="5721">
          <cell r="K5721" t="str">
            <v>3,38</v>
          </cell>
        </row>
        <row r="5897">
          <cell r="K5897" t="str">
            <v>11,54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8"/>
  <sheetViews>
    <sheetView tabSelected="1" zoomScale="130" zoomScaleNormal="130" zoomScalePageLayoutView="0" workbookViewId="0" topLeftCell="A1">
      <selection activeCell="F11" sqref="F11"/>
    </sheetView>
  </sheetViews>
  <sheetFormatPr defaultColWidth="9.140625" defaultRowHeight="12.75"/>
  <cols>
    <col min="1" max="1" width="7.140625" style="239" customWidth="1"/>
    <col min="2" max="2" width="9.8515625" style="239" customWidth="1"/>
    <col min="3" max="3" width="42.8515625" style="272" customWidth="1"/>
    <col min="4" max="4" width="5.7109375" style="239" customWidth="1"/>
    <col min="5" max="5" width="7.8515625" style="273" customWidth="1"/>
    <col min="6" max="6" width="8.140625" style="273" customWidth="1"/>
    <col min="7" max="8" width="8.421875" style="273" customWidth="1"/>
    <col min="9" max="9" width="10.00390625" style="273" customWidth="1"/>
    <col min="10" max="10" width="13.7109375" style="239" customWidth="1"/>
    <col min="11" max="16384" width="9.140625" style="239" customWidth="1"/>
  </cols>
  <sheetData>
    <row r="1" spans="1:9" ht="18">
      <c r="A1" s="552"/>
      <c r="B1" s="553"/>
      <c r="C1" s="554"/>
      <c r="D1" s="554"/>
      <c r="E1" s="555"/>
      <c r="F1" s="556"/>
      <c r="G1" s="556"/>
      <c r="H1" s="556"/>
      <c r="I1" s="557"/>
    </row>
    <row r="2" spans="1:9" ht="12.75">
      <c r="A2" s="558"/>
      <c r="B2" s="276"/>
      <c r="C2" s="277"/>
      <c r="D2" s="277"/>
      <c r="E2" s="278"/>
      <c r="F2" s="279"/>
      <c r="G2" s="279"/>
      <c r="H2" s="279"/>
      <c r="I2" s="280"/>
    </row>
    <row r="3" spans="1:9" ht="12.75">
      <c r="A3" s="559"/>
      <c r="B3" s="276"/>
      <c r="C3" s="277"/>
      <c r="D3" s="277"/>
      <c r="E3" s="278"/>
      <c r="F3" s="279"/>
      <c r="G3" s="279"/>
      <c r="H3" s="279"/>
      <c r="I3" s="280"/>
    </row>
    <row r="4" spans="1:9" ht="18">
      <c r="A4" s="560" t="s">
        <v>26</v>
      </c>
      <c r="B4" s="301"/>
      <c r="C4" s="301"/>
      <c r="D4" s="301"/>
      <c r="E4" s="301"/>
      <c r="F4" s="301"/>
      <c r="G4" s="301"/>
      <c r="H4" s="301"/>
      <c r="I4" s="302"/>
    </row>
    <row r="5" spans="1:9" ht="12.75">
      <c r="A5" s="561" t="s">
        <v>27</v>
      </c>
      <c r="B5" s="303"/>
      <c r="C5" s="303"/>
      <c r="D5" s="303"/>
      <c r="E5" s="303"/>
      <c r="F5" s="303"/>
      <c r="G5" s="303"/>
      <c r="H5" s="303"/>
      <c r="I5" s="304"/>
    </row>
    <row r="6" spans="1:9" ht="12.75">
      <c r="A6" s="561" t="s">
        <v>28</v>
      </c>
      <c r="B6" s="303"/>
      <c r="C6" s="303"/>
      <c r="D6" s="303"/>
      <c r="E6" s="303"/>
      <c r="F6" s="303"/>
      <c r="G6" s="303"/>
      <c r="H6" s="303"/>
      <c r="I6" s="304"/>
    </row>
    <row r="7" spans="1:9" ht="12.75">
      <c r="A7" s="561" t="s">
        <v>29</v>
      </c>
      <c r="B7" s="303"/>
      <c r="C7" s="303"/>
      <c r="D7" s="303"/>
      <c r="E7" s="303"/>
      <c r="F7" s="303"/>
      <c r="G7" s="303"/>
      <c r="H7" s="303"/>
      <c r="I7" s="304"/>
    </row>
    <row r="8" spans="1:9" ht="15.75">
      <c r="A8" s="562" t="s">
        <v>50</v>
      </c>
      <c r="B8" s="305"/>
      <c r="C8" s="305"/>
      <c r="D8" s="305"/>
      <c r="E8" s="305"/>
      <c r="F8" s="305"/>
      <c r="G8" s="305"/>
      <c r="H8" s="305"/>
      <c r="I8" s="306"/>
    </row>
    <row r="9" spans="1:9" ht="12.75">
      <c r="A9" s="563"/>
      <c r="B9" s="281"/>
      <c r="C9" s="281"/>
      <c r="D9" s="307" t="s">
        <v>130</v>
      </c>
      <c r="E9" s="307"/>
      <c r="F9" s="307"/>
      <c r="G9" s="307"/>
      <c r="H9" s="307"/>
      <c r="I9" s="308"/>
    </row>
    <row r="10" spans="1:11" ht="12.75">
      <c r="A10" s="563"/>
      <c r="B10" s="281"/>
      <c r="C10" s="281"/>
      <c r="D10" s="240"/>
      <c r="E10" s="240"/>
      <c r="F10" s="241" t="s">
        <v>169</v>
      </c>
      <c r="G10" s="241"/>
      <c r="H10" s="241"/>
      <c r="I10" s="282" t="s">
        <v>208</v>
      </c>
      <c r="K10" s="551"/>
    </row>
    <row r="11" spans="1:9" ht="19.5" customHeight="1">
      <c r="A11" s="564" t="s">
        <v>385</v>
      </c>
      <c r="B11" s="300"/>
      <c r="C11" s="300"/>
      <c r="D11" s="242"/>
      <c r="E11" s="243"/>
      <c r="F11" s="244">
        <v>0.2486</v>
      </c>
      <c r="G11" s="244"/>
      <c r="H11" s="244"/>
      <c r="I11" s="283">
        <v>0.8954</v>
      </c>
    </row>
    <row r="12" spans="1:9" ht="38.25">
      <c r="A12" s="245" t="s">
        <v>51</v>
      </c>
      <c r="B12" s="246" t="s">
        <v>52</v>
      </c>
      <c r="C12" s="247" t="s">
        <v>53</v>
      </c>
      <c r="D12" s="245" t="s">
        <v>54</v>
      </c>
      <c r="E12" s="248" t="s">
        <v>55</v>
      </c>
      <c r="F12" s="249" t="s">
        <v>56</v>
      </c>
      <c r="G12" s="249" t="s">
        <v>211</v>
      </c>
      <c r="H12" s="249" t="s">
        <v>232</v>
      </c>
      <c r="I12" s="249" t="s">
        <v>57</v>
      </c>
    </row>
    <row r="13" spans="1:9" ht="12.75">
      <c r="A13" s="250" t="s">
        <v>58</v>
      </c>
      <c r="B13" s="251"/>
      <c r="C13" s="252" t="s">
        <v>11</v>
      </c>
      <c r="D13" s="250"/>
      <c r="E13" s="248"/>
      <c r="F13" s="249"/>
      <c r="G13" s="249"/>
      <c r="H13" s="249"/>
      <c r="I13" s="253"/>
    </row>
    <row r="14" spans="1:9" ht="28.5" customHeight="1">
      <c r="A14" s="254" t="s">
        <v>3</v>
      </c>
      <c r="B14" s="254" t="s">
        <v>13</v>
      </c>
      <c r="C14" s="255" t="s">
        <v>386</v>
      </c>
      <c r="D14" s="254" t="s">
        <v>0</v>
      </c>
      <c r="E14" s="256">
        <f>'MEMÓRIA DE CALCULO'!R11</f>
        <v>1250</v>
      </c>
      <c r="F14" s="256" t="str">
        <f>'[1]planilhanull'!$K$5721 '[1]planilhanull'!$K$5721</f>
        <v>3,38</v>
      </c>
      <c r="G14" s="256">
        <f aca="true" t="shared" si="0" ref="G14:G20">ROUND($F$11*F14,2)</f>
        <v>0.84</v>
      </c>
      <c r="H14" s="256">
        <f aca="true" t="shared" si="1" ref="H14:H20">F14+G14</f>
        <v>4.22</v>
      </c>
      <c r="I14" s="256">
        <f aca="true" t="shared" si="2" ref="I14:I20">E14*H14</f>
        <v>5275</v>
      </c>
    </row>
    <row r="15" spans="1:9" ht="51">
      <c r="A15" s="257" t="s">
        <v>10</v>
      </c>
      <c r="B15" s="257" t="s">
        <v>14</v>
      </c>
      <c r="C15" s="258" t="s">
        <v>387</v>
      </c>
      <c r="D15" s="257" t="s">
        <v>0</v>
      </c>
      <c r="E15" s="259">
        <f>'MEMÓRIA DE CALCULO'!R17</f>
        <v>391.99999999999994</v>
      </c>
      <c r="F15" s="259" t="str">
        <f>'[1]planilhanull'!$K$5897</f>
        <v>11,54</v>
      </c>
      <c r="G15" s="256">
        <f t="shared" si="0"/>
        <v>2.87</v>
      </c>
      <c r="H15" s="256">
        <f t="shared" si="1"/>
        <v>14.41</v>
      </c>
      <c r="I15" s="256">
        <f t="shared" si="2"/>
        <v>5648.719999999999</v>
      </c>
    </row>
    <row r="16" spans="1:10" ht="51">
      <c r="A16" s="257" t="s">
        <v>357</v>
      </c>
      <c r="B16" s="257" t="s">
        <v>346</v>
      </c>
      <c r="C16" s="258" t="s">
        <v>347</v>
      </c>
      <c r="D16" s="257" t="s">
        <v>0</v>
      </c>
      <c r="E16" s="259">
        <f>'MEMÓRIA DE CALCULO'!R23</f>
        <v>12</v>
      </c>
      <c r="F16" s="259" t="s">
        <v>348</v>
      </c>
      <c r="G16" s="256">
        <f t="shared" si="0"/>
        <v>146.68</v>
      </c>
      <c r="H16" s="256">
        <f t="shared" si="1"/>
        <v>736.69</v>
      </c>
      <c r="I16" s="256">
        <f t="shared" si="2"/>
        <v>8840.28</v>
      </c>
      <c r="J16" s="293"/>
    </row>
    <row r="17" spans="1:10" ht="51">
      <c r="A17" s="257" t="s">
        <v>358</v>
      </c>
      <c r="B17" s="257">
        <v>93208</v>
      </c>
      <c r="C17" s="258" t="s">
        <v>349</v>
      </c>
      <c r="D17" s="257" t="s">
        <v>0</v>
      </c>
      <c r="E17" s="259">
        <f>'MEMÓRIA DE CALCULO'!R29</f>
        <v>12</v>
      </c>
      <c r="F17" s="259" t="s">
        <v>350</v>
      </c>
      <c r="G17" s="256">
        <f t="shared" si="0"/>
        <v>111.26</v>
      </c>
      <c r="H17" s="256">
        <f t="shared" si="1"/>
        <v>558.8000000000001</v>
      </c>
      <c r="I17" s="256">
        <f t="shared" si="2"/>
        <v>6705.6</v>
      </c>
      <c r="J17" s="293"/>
    </row>
    <row r="18" spans="1:10" ht="51">
      <c r="A18" s="257" t="s">
        <v>359</v>
      </c>
      <c r="B18" s="257" t="s">
        <v>351</v>
      </c>
      <c r="C18" s="258" t="s">
        <v>352</v>
      </c>
      <c r="D18" s="257" t="s">
        <v>0</v>
      </c>
      <c r="E18" s="259">
        <f>'MEMÓRIA DE CALCULO'!R35</f>
        <v>12</v>
      </c>
      <c r="F18" s="259" t="s">
        <v>353</v>
      </c>
      <c r="G18" s="256">
        <f t="shared" si="0"/>
        <v>137.1</v>
      </c>
      <c r="H18" s="256">
        <f t="shared" si="1"/>
        <v>688.6</v>
      </c>
      <c r="I18" s="256">
        <f t="shared" si="2"/>
        <v>8263.2</v>
      </c>
      <c r="J18" s="293"/>
    </row>
    <row r="19" spans="1:10" ht="25.5">
      <c r="A19" s="257" t="s">
        <v>360</v>
      </c>
      <c r="B19" s="257" t="s">
        <v>354</v>
      </c>
      <c r="C19" s="258" t="s">
        <v>355</v>
      </c>
      <c r="D19" s="257" t="s">
        <v>0</v>
      </c>
      <c r="E19" s="259">
        <f>'MEMÓRIA DE CALCULO'!R41</f>
        <v>8</v>
      </c>
      <c r="F19" s="259" t="s">
        <v>356</v>
      </c>
      <c r="G19" s="256">
        <f t="shared" si="0"/>
        <v>84.52</v>
      </c>
      <c r="H19" s="256">
        <f t="shared" si="1"/>
        <v>424.52</v>
      </c>
      <c r="I19" s="256">
        <f t="shared" si="2"/>
        <v>3396.16</v>
      </c>
      <c r="J19" s="293"/>
    </row>
    <row r="20" spans="1:10" ht="38.25">
      <c r="A20" s="257"/>
      <c r="B20" s="257" t="s">
        <v>361</v>
      </c>
      <c r="C20" s="258" t="s">
        <v>362</v>
      </c>
      <c r="D20" s="257"/>
      <c r="E20" s="259">
        <f>'MEMÓRIA DE CALCULO'!R47</f>
        <v>240</v>
      </c>
      <c r="F20" s="259" t="s">
        <v>363</v>
      </c>
      <c r="G20" s="256">
        <f t="shared" si="0"/>
        <v>13.9</v>
      </c>
      <c r="H20" s="256">
        <f t="shared" si="1"/>
        <v>69.8</v>
      </c>
      <c r="I20" s="256">
        <f t="shared" si="2"/>
        <v>16752</v>
      </c>
      <c r="J20" s="293"/>
    </row>
    <row r="21" spans="1:10" ht="12.75" customHeight="1">
      <c r="A21" s="299" t="s">
        <v>59</v>
      </c>
      <c r="B21" s="299"/>
      <c r="C21" s="299"/>
      <c r="D21" s="299"/>
      <c r="E21" s="299"/>
      <c r="F21" s="299"/>
      <c r="G21" s="260"/>
      <c r="H21" s="260"/>
      <c r="I21" s="253">
        <f>SUM(I14:I20)</f>
        <v>54880.96000000001</v>
      </c>
      <c r="J21" s="293"/>
    </row>
    <row r="22" spans="1:9" ht="12.75">
      <c r="A22" s="250" t="s">
        <v>78</v>
      </c>
      <c r="B22" s="251"/>
      <c r="C22" s="252" t="s">
        <v>15</v>
      </c>
      <c r="D22" s="250"/>
      <c r="E22" s="248"/>
      <c r="F22" s="249"/>
      <c r="G22" s="249"/>
      <c r="H22" s="249"/>
      <c r="I22" s="253"/>
    </row>
    <row r="23" spans="1:9" ht="16.5" customHeight="1">
      <c r="A23" s="254" t="s">
        <v>4</v>
      </c>
      <c r="B23" s="254">
        <v>93358</v>
      </c>
      <c r="C23" s="255" t="s">
        <v>388</v>
      </c>
      <c r="D23" s="254" t="s">
        <v>2</v>
      </c>
      <c r="E23" s="256">
        <f>'MEMÓRIA DE CALCULO'!R54</f>
        <v>40.900000000000006</v>
      </c>
      <c r="F23" s="256" t="s">
        <v>233</v>
      </c>
      <c r="G23" s="256">
        <f>ROUND($F$11*F23,2)</f>
        <v>13.32</v>
      </c>
      <c r="H23" s="256">
        <f>F23+G23</f>
        <v>66.92</v>
      </c>
      <c r="I23" s="256">
        <f aca="true" t="shared" si="3" ref="I23:I30">E23*H23</f>
        <v>2737.0280000000002</v>
      </c>
    </row>
    <row r="24" spans="1:9" ht="42" customHeight="1">
      <c r="A24" s="261" t="s">
        <v>5</v>
      </c>
      <c r="B24" s="261">
        <v>94097</v>
      </c>
      <c r="C24" s="172" t="s">
        <v>389</v>
      </c>
      <c r="D24" s="261" t="s">
        <v>0</v>
      </c>
      <c r="E24" s="262">
        <f>'MEMÓRIA DE CALCULO'!R63</f>
        <v>163.60000000000002</v>
      </c>
      <c r="F24" s="256" t="s">
        <v>234</v>
      </c>
      <c r="G24" s="256">
        <f aca="true" t="shared" si="4" ref="G24:G29">ROUND($F$11*F24,2)</f>
        <v>1.05</v>
      </c>
      <c r="H24" s="256">
        <f aca="true" t="shared" si="5" ref="H24:H29">F24+G24</f>
        <v>5.26</v>
      </c>
      <c r="I24" s="256">
        <f t="shared" si="3"/>
        <v>860.5360000000001</v>
      </c>
    </row>
    <row r="25" spans="1:9" ht="24.75" customHeight="1">
      <c r="A25" s="261" t="s">
        <v>6</v>
      </c>
      <c r="B25" s="261">
        <v>93382</v>
      </c>
      <c r="C25" s="172" t="s">
        <v>390</v>
      </c>
      <c r="D25" s="261" t="s">
        <v>2</v>
      </c>
      <c r="E25" s="262">
        <f>'MEMÓRIA DE CALCULO'!R72</f>
        <v>40.900000000000006</v>
      </c>
      <c r="F25" s="256" t="s">
        <v>235</v>
      </c>
      <c r="G25" s="256">
        <f t="shared" si="4"/>
        <v>5.58</v>
      </c>
      <c r="H25" s="256">
        <f t="shared" si="5"/>
        <v>28.04</v>
      </c>
      <c r="I25" s="256">
        <f t="shared" si="3"/>
        <v>1146.836</v>
      </c>
    </row>
    <row r="26" spans="1:9" ht="24.75" customHeight="1">
      <c r="A26" s="261" t="s">
        <v>79</v>
      </c>
      <c r="B26" s="261" t="s">
        <v>236</v>
      </c>
      <c r="C26" s="172" t="s">
        <v>237</v>
      </c>
      <c r="D26" s="261" t="s">
        <v>2</v>
      </c>
      <c r="E26" s="262">
        <f>'MEMÓRIA DE CALCULO'!R88</f>
        <v>52.905</v>
      </c>
      <c r="F26" s="256" t="s">
        <v>238</v>
      </c>
      <c r="G26" s="256">
        <f t="shared" si="4"/>
        <v>8.08</v>
      </c>
      <c r="H26" s="256">
        <f t="shared" si="5"/>
        <v>40.58</v>
      </c>
      <c r="I26" s="256">
        <f t="shared" si="3"/>
        <v>2146.8849</v>
      </c>
    </row>
    <row r="27" spans="1:9" ht="38.25">
      <c r="A27" s="261" t="s">
        <v>80</v>
      </c>
      <c r="B27" s="261">
        <v>95241</v>
      </c>
      <c r="C27" s="172" t="s">
        <v>391</v>
      </c>
      <c r="D27" s="261" t="s">
        <v>2</v>
      </c>
      <c r="E27" s="262">
        <f>'MEMÓRIA DE CALCULO'!R99</f>
        <v>17.634999999999998</v>
      </c>
      <c r="F27" s="256" t="s">
        <v>239</v>
      </c>
      <c r="G27" s="256">
        <f t="shared" si="4"/>
        <v>4.18</v>
      </c>
      <c r="H27" s="256">
        <f t="shared" si="5"/>
        <v>20.98</v>
      </c>
      <c r="I27" s="256">
        <f t="shared" si="3"/>
        <v>369.98229999999995</v>
      </c>
    </row>
    <row r="28" spans="1:9" ht="38.25">
      <c r="A28" s="261" t="s">
        <v>81</v>
      </c>
      <c r="B28" s="261">
        <v>93205</v>
      </c>
      <c r="C28" s="172" t="s">
        <v>392</v>
      </c>
      <c r="D28" s="261" t="s">
        <v>1</v>
      </c>
      <c r="E28" s="262">
        <f>'MEMÓRIA DE CALCULO'!R110</f>
        <v>794</v>
      </c>
      <c r="F28" s="256" t="s">
        <v>240</v>
      </c>
      <c r="G28" s="256">
        <f t="shared" si="4"/>
        <v>4.88</v>
      </c>
      <c r="H28" s="256">
        <f t="shared" si="5"/>
        <v>24.509999999999998</v>
      </c>
      <c r="I28" s="256">
        <f t="shared" si="3"/>
        <v>19460.94</v>
      </c>
    </row>
    <row r="29" spans="1:11" s="7" customFormat="1" ht="52.5" customHeight="1">
      <c r="A29" s="261" t="s">
        <v>81</v>
      </c>
      <c r="B29" s="261" t="s">
        <v>182</v>
      </c>
      <c r="C29" s="172" t="s">
        <v>393</v>
      </c>
      <c r="D29" s="261" t="s">
        <v>1</v>
      </c>
      <c r="E29" s="262">
        <f>'MEMÓRIA DE CALCULO'!R117</f>
        <v>397</v>
      </c>
      <c r="F29" s="256">
        <f>'COMP 01'!K37</f>
        <v>27.28</v>
      </c>
      <c r="G29" s="256">
        <f t="shared" si="4"/>
        <v>6.78</v>
      </c>
      <c r="H29" s="256">
        <f t="shared" si="5"/>
        <v>34.06</v>
      </c>
      <c r="I29" s="256">
        <f t="shared" si="3"/>
        <v>13521.820000000002</v>
      </c>
      <c r="K29" s="239"/>
    </row>
    <row r="30" spans="1:9" ht="38.25">
      <c r="A30" s="257" t="s">
        <v>82</v>
      </c>
      <c r="B30" s="263" t="s">
        <v>17</v>
      </c>
      <c r="C30" s="258" t="s">
        <v>394</v>
      </c>
      <c r="D30" s="174" t="s">
        <v>0</v>
      </c>
      <c r="E30" s="264">
        <f>'MEMÓRIA DE CALCULO'!R123</f>
        <v>388.55000000000007</v>
      </c>
      <c r="F30" s="256" t="s">
        <v>241</v>
      </c>
      <c r="G30" s="256">
        <f>ROUND($F$11*F30,2)</f>
        <v>1.9</v>
      </c>
      <c r="H30" s="256">
        <f>F30+G30</f>
        <v>9.53</v>
      </c>
      <c r="I30" s="256">
        <f t="shared" si="3"/>
        <v>3702.8815000000004</v>
      </c>
    </row>
    <row r="31" spans="1:9" ht="12.75" customHeight="1">
      <c r="A31" s="299" t="s">
        <v>59</v>
      </c>
      <c r="B31" s="299"/>
      <c r="C31" s="299"/>
      <c r="D31" s="299"/>
      <c r="E31" s="299"/>
      <c r="F31" s="299"/>
      <c r="G31" s="260"/>
      <c r="H31" s="260"/>
      <c r="I31" s="253">
        <f>SUM(I23:I30)</f>
        <v>43946.9087</v>
      </c>
    </row>
    <row r="32" spans="1:9" ht="12.75">
      <c r="A32" s="250"/>
      <c r="B32" s="251"/>
      <c r="C32" s="252" t="s">
        <v>90</v>
      </c>
      <c r="D32" s="250"/>
      <c r="E32" s="248"/>
      <c r="F32" s="249"/>
      <c r="G32" s="249"/>
      <c r="H32" s="249"/>
      <c r="I32" s="253"/>
    </row>
    <row r="33" spans="1:9" ht="79.5" customHeight="1">
      <c r="A33" s="265"/>
      <c r="B33" s="176" t="s">
        <v>16</v>
      </c>
      <c r="C33" s="180" t="s">
        <v>395</v>
      </c>
      <c r="D33" s="177" t="s">
        <v>0</v>
      </c>
      <c r="E33" s="266">
        <f>'MEMÓRIA DE CALCULO'!R134</f>
        <v>22.799999999999997</v>
      </c>
      <c r="F33" s="256" t="s">
        <v>242</v>
      </c>
      <c r="G33" s="256">
        <f>ROUND($F$11*F33,2)</f>
        <v>13.4</v>
      </c>
      <c r="H33" s="256">
        <f>F33+G33</f>
        <v>67.32000000000001</v>
      </c>
      <c r="I33" s="256">
        <f>E33*H33</f>
        <v>1534.896</v>
      </c>
    </row>
    <row r="34" spans="1:9" s="267" customFormat="1" ht="12.75">
      <c r="A34" s="299" t="s">
        <v>59</v>
      </c>
      <c r="B34" s="299"/>
      <c r="C34" s="299"/>
      <c r="D34" s="299"/>
      <c r="E34" s="299"/>
      <c r="F34" s="299"/>
      <c r="G34" s="260"/>
      <c r="H34" s="260"/>
      <c r="I34" s="253">
        <f>SUM(I33:I33)</f>
        <v>1534.896</v>
      </c>
    </row>
    <row r="35" spans="1:9" ht="12.75">
      <c r="A35" s="250"/>
      <c r="B35" s="251"/>
      <c r="C35" s="252" t="s">
        <v>18</v>
      </c>
      <c r="D35" s="250"/>
      <c r="E35" s="248"/>
      <c r="F35" s="249"/>
      <c r="G35" s="249"/>
      <c r="H35" s="249"/>
      <c r="I35" s="253"/>
    </row>
    <row r="36" spans="1:9" ht="76.5">
      <c r="A36" s="268"/>
      <c r="B36" s="5">
        <v>87454</v>
      </c>
      <c r="C36" s="179" t="s">
        <v>396</v>
      </c>
      <c r="D36" s="175" t="s">
        <v>0</v>
      </c>
      <c r="E36" s="269">
        <f>'MEMÓRIA DE CALCULO'!R140</f>
        <v>1063.4</v>
      </c>
      <c r="F36" s="256" t="s">
        <v>243</v>
      </c>
      <c r="G36" s="256">
        <f>ROUND($F$11*F36,2)</f>
        <v>9.15</v>
      </c>
      <c r="H36" s="256">
        <f>F36+G36</f>
        <v>45.949999999999996</v>
      </c>
      <c r="I36" s="256">
        <f>E36*H36</f>
        <v>48863.23</v>
      </c>
    </row>
    <row r="37" spans="1:9" ht="38.25">
      <c r="A37" s="270"/>
      <c r="B37" s="2">
        <v>93192</v>
      </c>
      <c r="C37" s="169" t="s">
        <v>397</v>
      </c>
      <c r="D37" s="3" t="s">
        <v>1</v>
      </c>
      <c r="E37" s="271">
        <f>'MEMÓRIA DE CALCULO'!R149</f>
        <v>58.5</v>
      </c>
      <c r="F37" s="256" t="s">
        <v>244</v>
      </c>
      <c r="G37" s="256">
        <f>ROUND($F$11*F37,2)</f>
        <v>8.27</v>
      </c>
      <c r="H37" s="256">
        <f>F37+G37</f>
        <v>41.53</v>
      </c>
      <c r="I37" s="256">
        <f>E37*H37</f>
        <v>2429.505</v>
      </c>
    </row>
    <row r="38" spans="1:9" ht="38.25">
      <c r="A38" s="263"/>
      <c r="B38" s="4">
        <v>93198</v>
      </c>
      <c r="C38" s="178" t="s">
        <v>398</v>
      </c>
      <c r="D38" s="174" t="s">
        <v>1</v>
      </c>
      <c r="E38" s="264">
        <f>'MEMÓRIA DE CALCULO'!R159</f>
        <v>70.2</v>
      </c>
      <c r="F38" s="256" t="s">
        <v>245</v>
      </c>
      <c r="G38" s="256">
        <f>ROUND($F$11*F38,2)</f>
        <v>5.29</v>
      </c>
      <c r="H38" s="256">
        <f>F38+G38</f>
        <v>26.58</v>
      </c>
      <c r="I38" s="256">
        <f>E38*H38</f>
        <v>1865.916</v>
      </c>
    </row>
    <row r="39" spans="1:9" ht="12.75">
      <c r="A39" s="299" t="s">
        <v>59</v>
      </c>
      <c r="B39" s="299"/>
      <c r="C39" s="299"/>
      <c r="D39" s="299"/>
      <c r="E39" s="299"/>
      <c r="F39" s="299"/>
      <c r="G39" s="260"/>
      <c r="H39" s="260"/>
      <c r="I39" s="253">
        <f>SUM(I36:I38)</f>
        <v>53158.651</v>
      </c>
    </row>
    <row r="40" spans="1:9" ht="12.75">
      <c r="A40" s="260"/>
      <c r="B40" s="260"/>
      <c r="C40" s="252" t="s">
        <v>73</v>
      </c>
      <c r="D40" s="260"/>
      <c r="E40" s="260"/>
      <c r="F40" s="260"/>
      <c r="G40" s="260"/>
      <c r="H40" s="260"/>
      <c r="I40" s="253"/>
    </row>
    <row r="41" spans="1:9" ht="25.5">
      <c r="A41" s="265"/>
      <c r="B41" s="176">
        <v>110210</v>
      </c>
      <c r="C41" s="275" t="s">
        <v>399</v>
      </c>
      <c r="D41" s="177" t="s">
        <v>74</v>
      </c>
      <c r="E41" s="266">
        <f>'MEMÓRIA DE CALCULO'!R177</f>
        <v>329.9</v>
      </c>
      <c r="F41" s="256" t="s">
        <v>246</v>
      </c>
      <c r="G41" s="256">
        <f>ROUND($F$11*F41,2)</f>
        <v>9.61</v>
      </c>
      <c r="H41" s="256">
        <f>F41+G41</f>
        <v>48.26</v>
      </c>
      <c r="I41" s="256">
        <f>E41*H41</f>
        <v>15920.973999999998</v>
      </c>
    </row>
    <row r="42" spans="1:9" ht="12.75">
      <c r="A42" s="299" t="s">
        <v>59</v>
      </c>
      <c r="B42" s="299"/>
      <c r="C42" s="299"/>
      <c r="D42" s="299"/>
      <c r="E42" s="299"/>
      <c r="F42" s="299"/>
      <c r="G42" s="260"/>
      <c r="H42" s="260"/>
      <c r="I42" s="253">
        <f>SUM(I41)</f>
        <v>15920.973999999998</v>
      </c>
    </row>
    <row r="43" spans="1:9" ht="12.75">
      <c r="A43" s="250"/>
      <c r="B43" s="251"/>
      <c r="C43" s="252" t="s">
        <v>7</v>
      </c>
      <c r="D43" s="250"/>
      <c r="E43" s="248"/>
      <c r="F43" s="249"/>
      <c r="G43" s="249"/>
      <c r="H43" s="249"/>
      <c r="I43" s="253"/>
    </row>
    <row r="44" spans="1:9" ht="33" customHeight="1">
      <c r="A44" s="268"/>
      <c r="B44" s="5">
        <v>55960</v>
      </c>
      <c r="C44" s="179" t="s">
        <v>400</v>
      </c>
      <c r="D44" s="175" t="s">
        <v>0</v>
      </c>
      <c r="E44" s="269">
        <f>'MEMÓRIA DE CALCULO'!R188</f>
        <v>499.2000000000001</v>
      </c>
      <c r="F44" s="256" t="s">
        <v>247</v>
      </c>
      <c r="G44" s="256">
        <f>ROUND($F$11*F44,2)</f>
        <v>1</v>
      </c>
      <c r="H44" s="256">
        <f>F44+G44</f>
        <v>5.02</v>
      </c>
      <c r="I44" s="256">
        <f>E44*H44</f>
        <v>2505.9840000000004</v>
      </c>
    </row>
    <row r="45" spans="1:9" ht="56.25" customHeight="1">
      <c r="A45" s="270"/>
      <c r="B45" s="2">
        <v>92260</v>
      </c>
      <c r="C45" s="169" t="s">
        <v>401</v>
      </c>
      <c r="D45" s="3" t="s">
        <v>19</v>
      </c>
      <c r="E45" s="271">
        <f>'MEMÓRIA DE CALCULO'!R194</f>
        <v>10</v>
      </c>
      <c r="F45" s="256" t="s">
        <v>248</v>
      </c>
      <c r="G45" s="256">
        <f>ROUND($F$11*F45,2)</f>
        <v>90.84</v>
      </c>
      <c r="H45" s="256">
        <f>F45+G45</f>
        <v>456.24</v>
      </c>
      <c r="I45" s="256">
        <f>E45*H45</f>
        <v>4562.4</v>
      </c>
    </row>
    <row r="46" spans="1:9" ht="51">
      <c r="A46" s="270"/>
      <c r="B46" s="2">
        <v>92541</v>
      </c>
      <c r="C46" s="169" t="s">
        <v>402</v>
      </c>
      <c r="D46" s="3" t="s">
        <v>0</v>
      </c>
      <c r="E46" s="271">
        <f>'MEMÓRIA DE CALCULO'!R200</f>
        <v>499.2000000000001</v>
      </c>
      <c r="F46" s="256" t="s">
        <v>249</v>
      </c>
      <c r="G46" s="256">
        <f>ROUND($F$11*F46,2)</f>
        <v>14.99</v>
      </c>
      <c r="H46" s="256">
        <f>F46+G46</f>
        <v>75.3</v>
      </c>
      <c r="I46" s="256">
        <f>E46*H46</f>
        <v>37589.76000000001</v>
      </c>
    </row>
    <row r="47" spans="1:9" ht="42" customHeight="1">
      <c r="A47" s="270"/>
      <c r="B47" s="2">
        <v>94201</v>
      </c>
      <c r="C47" s="169" t="s">
        <v>403</v>
      </c>
      <c r="D47" s="3" t="s">
        <v>0</v>
      </c>
      <c r="E47" s="271">
        <f>'MEMÓRIA DE CALCULO'!R206</f>
        <v>499.2000000000001</v>
      </c>
      <c r="F47" s="256" t="s">
        <v>250</v>
      </c>
      <c r="G47" s="256">
        <f>ROUND($F$11*F47,2)</f>
        <v>8.01</v>
      </c>
      <c r="H47" s="256">
        <f>F47+G47</f>
        <v>40.23</v>
      </c>
      <c r="I47" s="256">
        <f>E47*H47</f>
        <v>20082.816000000003</v>
      </c>
    </row>
    <row r="48" spans="1:9" ht="58.5" customHeight="1">
      <c r="A48" s="263"/>
      <c r="B48" s="4">
        <v>94221</v>
      </c>
      <c r="C48" s="178" t="s">
        <v>404</v>
      </c>
      <c r="D48" s="174" t="s">
        <v>1</v>
      </c>
      <c r="E48" s="264">
        <f>'MEMÓRIA DE CALCULO'!R212</f>
        <v>78</v>
      </c>
      <c r="F48" s="256" t="s">
        <v>251</v>
      </c>
      <c r="G48" s="256">
        <f>ROUND($F$11*F48,2)</f>
        <v>3.94</v>
      </c>
      <c r="H48" s="256">
        <f>F48+G48</f>
        <v>19.77</v>
      </c>
      <c r="I48" s="256">
        <f>E48*H48</f>
        <v>1542.06</v>
      </c>
    </row>
    <row r="49" spans="1:9" ht="12.75">
      <c r="A49" s="299" t="s">
        <v>59</v>
      </c>
      <c r="B49" s="299"/>
      <c r="C49" s="299"/>
      <c r="D49" s="299"/>
      <c r="E49" s="299"/>
      <c r="F49" s="299"/>
      <c r="G49" s="260"/>
      <c r="H49" s="260"/>
      <c r="I49" s="253">
        <f>SUM(I44:I48)</f>
        <v>66283.02</v>
      </c>
    </row>
    <row r="50" spans="1:9" ht="12.75">
      <c r="A50" s="250"/>
      <c r="B50" s="251"/>
      <c r="C50" s="252" t="s">
        <v>20</v>
      </c>
      <c r="D50" s="250"/>
      <c r="E50" s="248"/>
      <c r="F50" s="249"/>
      <c r="G50" s="249"/>
      <c r="H50" s="249"/>
      <c r="I50" s="253"/>
    </row>
    <row r="51" spans="1:9" ht="89.25">
      <c r="A51" s="268"/>
      <c r="B51" s="5">
        <v>90841</v>
      </c>
      <c r="C51" s="179" t="s">
        <v>405</v>
      </c>
      <c r="D51" s="175" t="s">
        <v>19</v>
      </c>
      <c r="E51" s="269">
        <f>'MEMÓRIA DE CALCULO'!R219</f>
        <v>10</v>
      </c>
      <c r="F51" s="256" t="s">
        <v>252</v>
      </c>
      <c r="G51" s="256">
        <f aca="true" t="shared" si="6" ref="G51:G58">ROUND($F$11*F51,2)</f>
        <v>143.85</v>
      </c>
      <c r="H51" s="256">
        <f>F51+G51</f>
        <v>722.48</v>
      </c>
      <c r="I51" s="256">
        <f>E51*H51</f>
        <v>7224.8</v>
      </c>
    </row>
    <row r="52" spans="1:9" ht="89.25">
      <c r="A52" s="565"/>
      <c r="B52" s="570">
        <v>90842</v>
      </c>
      <c r="C52" s="567" t="s">
        <v>406</v>
      </c>
      <c r="D52" s="566" t="s">
        <v>19</v>
      </c>
      <c r="E52" s="568">
        <f>'MEMÓRIA DE CALCULO'!R225</f>
        <v>20</v>
      </c>
      <c r="F52" s="569" t="s">
        <v>253</v>
      </c>
      <c r="G52" s="569">
        <f t="shared" si="6"/>
        <v>153.21</v>
      </c>
      <c r="H52" s="569">
        <f aca="true" t="shared" si="7" ref="H52:H58">F52+G52</f>
        <v>769.49</v>
      </c>
      <c r="I52" s="569">
        <f aca="true" t="shared" si="8" ref="I52:I58">E52*H52</f>
        <v>15389.8</v>
      </c>
    </row>
    <row r="53" spans="1:9" ht="89.25">
      <c r="A53" s="268"/>
      <c r="B53" s="5">
        <v>90843</v>
      </c>
      <c r="C53" s="179" t="s">
        <v>407</v>
      </c>
      <c r="D53" s="175" t="s">
        <v>19</v>
      </c>
      <c r="E53" s="269">
        <v>2</v>
      </c>
      <c r="F53" s="256" t="s">
        <v>254</v>
      </c>
      <c r="G53" s="256">
        <f t="shared" si="6"/>
        <v>158.7</v>
      </c>
      <c r="H53" s="256">
        <f t="shared" si="7"/>
        <v>797.0699999999999</v>
      </c>
      <c r="I53" s="256">
        <f t="shared" si="8"/>
        <v>1594.1399999999999</v>
      </c>
    </row>
    <row r="54" spans="1:9" ht="51">
      <c r="A54" s="270"/>
      <c r="B54" s="2">
        <v>91300</v>
      </c>
      <c r="C54" s="169" t="s">
        <v>408</v>
      </c>
      <c r="D54" s="3" t="s">
        <v>19</v>
      </c>
      <c r="E54" s="271">
        <f>'MEMÓRIA DE CALCULO'!R237</f>
        <v>10</v>
      </c>
      <c r="F54" s="256" t="s">
        <v>255</v>
      </c>
      <c r="G54" s="256">
        <f t="shared" si="6"/>
        <v>4.45</v>
      </c>
      <c r="H54" s="256">
        <f t="shared" si="7"/>
        <v>22.349999999999998</v>
      </c>
      <c r="I54" s="256">
        <f t="shared" si="8"/>
        <v>223.49999999999997</v>
      </c>
    </row>
    <row r="55" spans="1:9" ht="51">
      <c r="A55" s="270"/>
      <c r="B55" s="2">
        <v>91301</v>
      </c>
      <c r="C55" s="169" t="s">
        <v>409</v>
      </c>
      <c r="D55" s="3" t="s">
        <v>19</v>
      </c>
      <c r="E55" s="271">
        <f>'MEMÓRIA DE CALCULO'!R243</f>
        <v>20</v>
      </c>
      <c r="F55" s="256" t="s">
        <v>256</v>
      </c>
      <c r="G55" s="256">
        <f t="shared" si="6"/>
        <v>4.72</v>
      </c>
      <c r="H55" s="256">
        <f t="shared" si="7"/>
        <v>23.689999999999998</v>
      </c>
      <c r="I55" s="256">
        <f t="shared" si="8"/>
        <v>473.79999999999995</v>
      </c>
    </row>
    <row r="56" spans="1:9" ht="51">
      <c r="A56" s="270"/>
      <c r="B56" s="2">
        <v>91302</v>
      </c>
      <c r="C56" s="169" t="s">
        <v>410</v>
      </c>
      <c r="D56" s="3" t="s">
        <v>19</v>
      </c>
      <c r="E56" s="271">
        <f>'MEMÓRIA DE CALCULO'!R249</f>
        <v>20</v>
      </c>
      <c r="F56" s="256" t="s">
        <v>257</v>
      </c>
      <c r="G56" s="256">
        <f t="shared" si="6"/>
        <v>4.98</v>
      </c>
      <c r="H56" s="256">
        <f t="shared" si="7"/>
        <v>25.03</v>
      </c>
      <c r="I56" s="256">
        <f t="shared" si="8"/>
        <v>500.6</v>
      </c>
    </row>
    <row r="57" spans="1:9" ht="38.25">
      <c r="A57" s="270"/>
      <c r="B57" s="2">
        <v>94575</v>
      </c>
      <c r="C57" s="169" t="s">
        <v>411</v>
      </c>
      <c r="D57" s="3" t="s">
        <v>0</v>
      </c>
      <c r="E57" s="271">
        <f>'MEMÓRIA DE CALCULO'!R255</f>
        <v>9.6</v>
      </c>
      <c r="F57" s="256" t="s">
        <v>258</v>
      </c>
      <c r="G57" s="256">
        <f t="shared" si="6"/>
        <v>173.55</v>
      </c>
      <c r="H57" s="256">
        <f t="shared" si="7"/>
        <v>871.6600000000001</v>
      </c>
      <c r="I57" s="256">
        <f t="shared" si="8"/>
        <v>8367.936</v>
      </c>
    </row>
    <row r="58" spans="1:9" ht="51">
      <c r="A58" s="263"/>
      <c r="B58" s="4">
        <v>94576</v>
      </c>
      <c r="C58" s="178" t="s">
        <v>412</v>
      </c>
      <c r="D58" s="174" t="s">
        <v>0</v>
      </c>
      <c r="E58" s="264">
        <f>'MEMÓRIA DE CALCULO'!R261</f>
        <v>43.2</v>
      </c>
      <c r="F58" s="256" t="s">
        <v>259</v>
      </c>
      <c r="G58" s="256">
        <f t="shared" si="6"/>
        <v>108.71</v>
      </c>
      <c r="H58" s="256">
        <f t="shared" si="7"/>
        <v>546.01</v>
      </c>
      <c r="I58" s="256">
        <f t="shared" si="8"/>
        <v>23587.632</v>
      </c>
    </row>
    <row r="59" spans="1:9" ht="12.75">
      <c r="A59" s="299" t="s">
        <v>59</v>
      </c>
      <c r="B59" s="299"/>
      <c r="C59" s="299"/>
      <c r="D59" s="299"/>
      <c r="E59" s="299"/>
      <c r="F59" s="299"/>
      <c r="G59" s="260"/>
      <c r="H59" s="260"/>
      <c r="I59" s="253">
        <f>SUM(I51:I58)</f>
        <v>57362.208</v>
      </c>
    </row>
    <row r="60" spans="1:9" ht="12.75">
      <c r="A60" s="250"/>
      <c r="B60" s="251"/>
      <c r="C60" s="252" t="s">
        <v>21</v>
      </c>
      <c r="D60" s="250"/>
      <c r="E60" s="248"/>
      <c r="F60" s="249"/>
      <c r="G60" s="249"/>
      <c r="H60" s="249"/>
      <c r="I60" s="253"/>
    </row>
    <row r="61" spans="1:9" ht="51">
      <c r="A61" s="268"/>
      <c r="B61" s="5">
        <v>91831</v>
      </c>
      <c r="C61" s="179" t="s">
        <v>413</v>
      </c>
      <c r="D61" s="175" t="s">
        <v>1</v>
      </c>
      <c r="E61" s="269">
        <v>23</v>
      </c>
      <c r="F61" s="256" t="s">
        <v>260</v>
      </c>
      <c r="G61" s="256">
        <f aca="true" t="shared" si="9" ref="G61:G86">ROUND($F$11*F61,2)</f>
        <v>1.27</v>
      </c>
      <c r="H61" s="256">
        <f aca="true" t="shared" si="10" ref="H61:H85">F61+G61</f>
        <v>6.369999999999999</v>
      </c>
      <c r="I61" s="256">
        <f aca="true" t="shared" si="11" ref="I61:I86">E61*H61</f>
        <v>146.51</v>
      </c>
    </row>
    <row r="62" spans="1:11" s="7" customFormat="1" ht="53.25" customHeight="1">
      <c r="A62" s="170"/>
      <c r="B62" s="171">
        <v>91834</v>
      </c>
      <c r="C62" s="172" t="s">
        <v>414</v>
      </c>
      <c r="D62" s="171" t="s">
        <v>1</v>
      </c>
      <c r="E62" s="173">
        <f>'MEMÓRIA DE CALCULO'!R274</f>
        <v>60</v>
      </c>
      <c r="F62" s="256" t="s">
        <v>261</v>
      </c>
      <c r="G62" s="256">
        <f t="shared" si="9"/>
        <v>1.43</v>
      </c>
      <c r="H62" s="256">
        <f t="shared" si="10"/>
        <v>7.17</v>
      </c>
      <c r="I62" s="256">
        <f t="shared" si="11"/>
        <v>430.2</v>
      </c>
      <c r="K62" s="239"/>
    </row>
    <row r="63" spans="1:9" ht="51">
      <c r="A63" s="270"/>
      <c r="B63" s="2">
        <v>91836</v>
      </c>
      <c r="C63" s="169" t="s">
        <v>415</v>
      </c>
      <c r="D63" s="3" t="s">
        <v>1</v>
      </c>
      <c r="E63" s="271">
        <f>'MEMÓRIA DE CALCULO'!R280</f>
        <v>300</v>
      </c>
      <c r="F63" s="256" t="s">
        <v>262</v>
      </c>
      <c r="G63" s="256">
        <f t="shared" si="9"/>
        <v>1.85</v>
      </c>
      <c r="H63" s="256">
        <f t="shared" si="10"/>
        <v>9.3</v>
      </c>
      <c r="I63" s="256">
        <f t="shared" si="11"/>
        <v>2790</v>
      </c>
    </row>
    <row r="64" spans="1:9" ht="25.5">
      <c r="A64" s="270"/>
      <c r="B64" s="2">
        <v>91937</v>
      </c>
      <c r="C64" s="169" t="s">
        <v>416</v>
      </c>
      <c r="D64" s="3" t="s">
        <v>19</v>
      </c>
      <c r="E64" s="271">
        <f>'MEMÓRIA DE CALCULO'!R286</f>
        <v>10</v>
      </c>
      <c r="F64" s="256" t="s">
        <v>263</v>
      </c>
      <c r="G64" s="256">
        <f t="shared" si="9"/>
        <v>1.99</v>
      </c>
      <c r="H64" s="256">
        <f t="shared" si="10"/>
        <v>9.99</v>
      </c>
      <c r="I64" s="256">
        <f t="shared" si="11"/>
        <v>99.9</v>
      </c>
    </row>
    <row r="65" spans="1:9" ht="38.25">
      <c r="A65" s="270"/>
      <c r="B65" s="2">
        <v>91939</v>
      </c>
      <c r="C65" s="169" t="s">
        <v>417</v>
      </c>
      <c r="D65" s="3" t="s">
        <v>19</v>
      </c>
      <c r="E65" s="271">
        <f>'MEMÓRIA DE CALCULO'!R292</f>
        <v>30</v>
      </c>
      <c r="F65" s="256" t="s">
        <v>264</v>
      </c>
      <c r="G65" s="256">
        <f t="shared" si="9"/>
        <v>5.02</v>
      </c>
      <c r="H65" s="256">
        <f t="shared" si="10"/>
        <v>25.21</v>
      </c>
      <c r="I65" s="256">
        <f t="shared" si="11"/>
        <v>756.3000000000001</v>
      </c>
    </row>
    <row r="66" spans="1:9" ht="38.25">
      <c r="A66" s="270"/>
      <c r="B66" s="2">
        <v>91940</v>
      </c>
      <c r="C66" s="169" t="s">
        <v>418</v>
      </c>
      <c r="D66" s="3" t="s">
        <v>19</v>
      </c>
      <c r="E66" s="271">
        <f>'MEMÓRIA DE CALCULO'!R303</f>
        <v>80</v>
      </c>
      <c r="F66" s="256" t="s">
        <v>265</v>
      </c>
      <c r="G66" s="256">
        <f t="shared" si="9"/>
        <v>2.64</v>
      </c>
      <c r="H66" s="256">
        <f t="shared" si="10"/>
        <v>13.25</v>
      </c>
      <c r="I66" s="256">
        <f t="shared" si="11"/>
        <v>1060</v>
      </c>
    </row>
    <row r="67" spans="1:9" ht="38.25">
      <c r="A67" s="270"/>
      <c r="B67" s="2">
        <v>91941</v>
      </c>
      <c r="C67" s="169" t="s">
        <v>419</v>
      </c>
      <c r="D67" s="3" t="s">
        <v>19</v>
      </c>
      <c r="E67" s="271">
        <v>4</v>
      </c>
      <c r="F67" s="256" t="s">
        <v>266</v>
      </c>
      <c r="G67" s="256">
        <f t="shared" si="9"/>
        <v>1.75</v>
      </c>
      <c r="H67" s="256">
        <f t="shared" si="10"/>
        <v>8.780000000000001</v>
      </c>
      <c r="I67" s="256">
        <f t="shared" si="11"/>
        <v>35.120000000000005</v>
      </c>
    </row>
    <row r="68" spans="1:9" ht="63.75">
      <c r="A68" s="565"/>
      <c r="B68" s="570">
        <v>84402</v>
      </c>
      <c r="C68" s="567" t="s">
        <v>420</v>
      </c>
      <c r="D68" s="566" t="s">
        <v>19</v>
      </c>
      <c r="E68" s="568">
        <f>'MEMÓRIA DE CALCULO'!R322</f>
        <v>10</v>
      </c>
      <c r="F68" s="569" t="s">
        <v>267</v>
      </c>
      <c r="G68" s="569">
        <f t="shared" si="9"/>
        <v>12.87</v>
      </c>
      <c r="H68" s="569">
        <f t="shared" si="10"/>
        <v>64.63</v>
      </c>
      <c r="I68" s="569">
        <f t="shared" si="11"/>
        <v>646.3</v>
      </c>
    </row>
    <row r="69" spans="1:9" ht="24.75" customHeight="1">
      <c r="A69" s="268"/>
      <c r="B69" s="5" t="s">
        <v>268</v>
      </c>
      <c r="C69" s="179" t="s">
        <v>269</v>
      </c>
      <c r="D69" s="175" t="s">
        <v>19</v>
      </c>
      <c r="E69" s="269">
        <f>'MEMÓRIA DE CALCULO'!R328</f>
        <v>70</v>
      </c>
      <c r="F69" s="256" t="s">
        <v>270</v>
      </c>
      <c r="G69" s="256">
        <f t="shared" si="9"/>
        <v>16.87</v>
      </c>
      <c r="H69" s="256">
        <f t="shared" si="10"/>
        <v>84.73</v>
      </c>
      <c r="I69" s="256">
        <f t="shared" si="11"/>
        <v>5931.1</v>
      </c>
    </row>
    <row r="70" spans="1:9" ht="33" customHeight="1">
      <c r="A70" s="270"/>
      <c r="B70" s="2" t="s">
        <v>272</v>
      </c>
      <c r="C70" s="169" t="s">
        <v>273</v>
      </c>
      <c r="D70" s="3" t="s">
        <v>19</v>
      </c>
      <c r="E70" s="271">
        <f>'MEMÓRIA DE CALCULO'!R340</f>
        <v>70</v>
      </c>
      <c r="F70" s="256" t="s">
        <v>271</v>
      </c>
      <c r="G70" s="256">
        <f t="shared" si="9"/>
        <v>7.79</v>
      </c>
      <c r="H70" s="256">
        <f t="shared" si="10"/>
        <v>39.13</v>
      </c>
      <c r="I70" s="256">
        <f t="shared" si="11"/>
        <v>2739.1000000000004</v>
      </c>
    </row>
    <row r="71" spans="1:9" ht="28.5" customHeight="1">
      <c r="A71" s="270"/>
      <c r="B71" s="2">
        <v>150932</v>
      </c>
      <c r="C71" s="169" t="s">
        <v>421</v>
      </c>
      <c r="D71" s="3" t="s">
        <v>19</v>
      </c>
      <c r="E71" s="271">
        <f>'MEMÓRIA DE CALCULO'!R346</f>
        <v>70</v>
      </c>
      <c r="F71" s="256">
        <f>6.48*(1/1.301)</f>
        <v>4.9807840122982325</v>
      </c>
      <c r="G71" s="256">
        <f>ROUND($F$11*F71,2)</f>
        <v>1.24</v>
      </c>
      <c r="H71" s="256">
        <f>F71+G71</f>
        <v>6.220784012298233</v>
      </c>
      <c r="I71" s="256">
        <f>E71*H71</f>
        <v>435.4548808608763</v>
      </c>
    </row>
    <row r="72" spans="1:9" ht="38.25">
      <c r="A72" s="270"/>
      <c r="B72" s="2">
        <v>91953</v>
      </c>
      <c r="C72" s="169" t="s">
        <v>422</v>
      </c>
      <c r="D72" s="3" t="s">
        <v>19</v>
      </c>
      <c r="E72" s="271">
        <f>'MEMÓRIA DE CALCULO'!R352</f>
        <v>20</v>
      </c>
      <c r="F72" s="256" t="s">
        <v>274</v>
      </c>
      <c r="G72" s="256">
        <f t="shared" si="9"/>
        <v>4.9</v>
      </c>
      <c r="H72" s="256">
        <f t="shared" si="10"/>
        <v>24.61</v>
      </c>
      <c r="I72" s="256">
        <f t="shared" si="11"/>
        <v>492.2</v>
      </c>
    </row>
    <row r="73" spans="1:9" ht="38.25">
      <c r="A73" s="270"/>
      <c r="B73" s="2">
        <v>91959</v>
      </c>
      <c r="C73" s="169" t="s">
        <v>423</v>
      </c>
      <c r="D73" s="3" t="s">
        <v>19</v>
      </c>
      <c r="E73" s="271">
        <f>'MEMÓRIA DE CALCULO'!R359</f>
        <v>20</v>
      </c>
      <c r="F73" s="256" t="s">
        <v>275</v>
      </c>
      <c r="G73" s="256">
        <f t="shared" si="9"/>
        <v>7.75</v>
      </c>
      <c r="H73" s="256">
        <f t="shared" si="10"/>
        <v>38.94</v>
      </c>
      <c r="I73" s="256">
        <f t="shared" si="11"/>
        <v>778.8</v>
      </c>
    </row>
    <row r="74" spans="1:9" ht="38.25">
      <c r="A74" s="270"/>
      <c r="B74" s="2">
        <v>91996</v>
      </c>
      <c r="C74" s="169" t="s">
        <v>424</v>
      </c>
      <c r="D74" s="3" t="s">
        <v>19</v>
      </c>
      <c r="E74" s="271">
        <f>'MEMÓRIA DE CALCULO'!R366</f>
        <v>20</v>
      </c>
      <c r="F74" s="256" t="s">
        <v>276</v>
      </c>
      <c r="G74" s="256">
        <f t="shared" si="9"/>
        <v>5.82</v>
      </c>
      <c r="H74" s="256">
        <f t="shared" si="10"/>
        <v>29.23</v>
      </c>
      <c r="I74" s="256">
        <f t="shared" si="11"/>
        <v>584.6</v>
      </c>
    </row>
    <row r="75" spans="1:9" ht="38.25">
      <c r="A75" s="270"/>
      <c r="B75" s="2">
        <v>92000</v>
      </c>
      <c r="C75" s="169" t="s">
        <v>425</v>
      </c>
      <c r="D75" s="3" t="s">
        <v>19</v>
      </c>
      <c r="E75" s="271">
        <v>4</v>
      </c>
      <c r="F75" s="256" t="s">
        <v>277</v>
      </c>
      <c r="G75" s="256">
        <f t="shared" si="9"/>
        <v>5.18</v>
      </c>
      <c r="H75" s="256">
        <f t="shared" si="10"/>
        <v>26.03</v>
      </c>
      <c r="I75" s="256">
        <f t="shared" si="11"/>
        <v>104.12</v>
      </c>
    </row>
    <row r="76" spans="1:9" ht="38.25">
      <c r="A76" s="270"/>
      <c r="B76" s="2">
        <v>92004</v>
      </c>
      <c r="C76" s="169" t="s">
        <v>426</v>
      </c>
      <c r="D76" s="3" t="s">
        <v>19</v>
      </c>
      <c r="E76" s="271">
        <f>'MEMÓRIA DE CALCULO'!R381</f>
        <v>10</v>
      </c>
      <c r="F76" s="256" t="s">
        <v>278</v>
      </c>
      <c r="G76" s="256">
        <f t="shared" si="9"/>
        <v>9.59</v>
      </c>
      <c r="H76" s="256">
        <f t="shared" si="10"/>
        <v>48.17</v>
      </c>
      <c r="I76" s="256">
        <f t="shared" si="11"/>
        <v>481.70000000000005</v>
      </c>
    </row>
    <row r="77" spans="1:9" ht="51">
      <c r="A77" s="270"/>
      <c r="B77" s="2">
        <v>92023</v>
      </c>
      <c r="C77" s="169" t="s">
        <v>427</v>
      </c>
      <c r="D77" s="3" t="s">
        <v>19</v>
      </c>
      <c r="E77" s="271">
        <f>'MEMÓRIA DE CALCULO'!R387</f>
        <v>10</v>
      </c>
      <c r="F77" s="256" t="s">
        <v>279</v>
      </c>
      <c r="G77" s="256">
        <f t="shared" si="9"/>
        <v>8.67</v>
      </c>
      <c r="H77" s="256">
        <f t="shared" si="10"/>
        <v>43.54</v>
      </c>
      <c r="I77" s="256">
        <f t="shared" si="11"/>
        <v>435.4</v>
      </c>
    </row>
    <row r="78" spans="1:9" ht="51">
      <c r="A78" s="270"/>
      <c r="B78" s="2">
        <v>91945</v>
      </c>
      <c r="C78" s="169" t="s">
        <v>428</v>
      </c>
      <c r="D78" s="3" t="s">
        <v>19</v>
      </c>
      <c r="E78" s="271">
        <f>'MEMÓRIA DE CALCULO'!R393</f>
        <v>10</v>
      </c>
      <c r="F78" s="256" t="s">
        <v>280</v>
      </c>
      <c r="G78" s="256">
        <f t="shared" si="9"/>
        <v>1.81</v>
      </c>
      <c r="H78" s="256">
        <f t="shared" si="10"/>
        <v>9.08</v>
      </c>
      <c r="I78" s="256">
        <f t="shared" si="11"/>
        <v>90.8</v>
      </c>
    </row>
    <row r="79" spans="1:9" ht="38.25">
      <c r="A79" s="270"/>
      <c r="B79" s="2">
        <v>93653</v>
      </c>
      <c r="C79" s="169" t="s">
        <v>429</v>
      </c>
      <c r="D79" s="3" t="s">
        <v>19</v>
      </c>
      <c r="E79" s="271">
        <f>'MEMÓRIA DE CALCULO'!R399</f>
        <v>20</v>
      </c>
      <c r="F79" s="256" t="s">
        <v>281</v>
      </c>
      <c r="G79" s="256">
        <f t="shared" si="9"/>
        <v>2.58</v>
      </c>
      <c r="H79" s="256">
        <f t="shared" si="10"/>
        <v>12.94</v>
      </c>
      <c r="I79" s="256">
        <f t="shared" si="11"/>
        <v>258.8</v>
      </c>
    </row>
    <row r="80" spans="1:9" ht="38.25">
      <c r="A80" s="270"/>
      <c r="B80" s="2">
        <v>93655</v>
      </c>
      <c r="C80" s="169" t="s">
        <v>430</v>
      </c>
      <c r="D80" s="3" t="s">
        <v>19</v>
      </c>
      <c r="E80" s="271">
        <f>'MEMÓRIA DE CALCULO'!R405</f>
        <v>10</v>
      </c>
      <c r="F80" s="256" t="s">
        <v>282</v>
      </c>
      <c r="G80" s="256">
        <f t="shared" si="9"/>
        <v>2.88</v>
      </c>
      <c r="H80" s="256">
        <f t="shared" si="10"/>
        <v>14.469999999999999</v>
      </c>
      <c r="I80" s="256">
        <f t="shared" si="11"/>
        <v>144.7</v>
      </c>
    </row>
    <row r="81" spans="1:9" ht="38.25">
      <c r="A81" s="270"/>
      <c r="B81" s="2">
        <v>93658</v>
      </c>
      <c r="C81" s="169" t="s">
        <v>431</v>
      </c>
      <c r="D81" s="3" t="s">
        <v>19</v>
      </c>
      <c r="E81" s="271">
        <f>'MEMÓRIA DE CALCULO'!R411</f>
        <v>10</v>
      </c>
      <c r="F81" s="256" t="s">
        <v>283</v>
      </c>
      <c r="G81" s="256">
        <f t="shared" si="9"/>
        <v>4.57</v>
      </c>
      <c r="H81" s="256">
        <f t="shared" si="10"/>
        <v>22.95</v>
      </c>
      <c r="I81" s="256">
        <f t="shared" si="11"/>
        <v>229.5</v>
      </c>
    </row>
    <row r="82" spans="1:9" ht="46.5" customHeight="1">
      <c r="A82" s="270"/>
      <c r="B82" s="2">
        <v>91924</v>
      </c>
      <c r="C82" s="169" t="s">
        <v>432</v>
      </c>
      <c r="D82" s="3" t="s">
        <v>1</v>
      </c>
      <c r="E82" s="271">
        <v>23</v>
      </c>
      <c r="F82" s="256" t="s">
        <v>284</v>
      </c>
      <c r="G82" s="256">
        <f t="shared" si="9"/>
        <v>0.39</v>
      </c>
      <c r="H82" s="256">
        <f t="shared" si="10"/>
        <v>1.9500000000000002</v>
      </c>
      <c r="I82" s="256">
        <f t="shared" si="11"/>
        <v>44.85</v>
      </c>
    </row>
    <row r="83" spans="1:9" ht="45" customHeight="1">
      <c r="A83" s="270"/>
      <c r="B83" s="2">
        <v>91926</v>
      </c>
      <c r="C83" s="169" t="s">
        <v>433</v>
      </c>
      <c r="D83" s="3" t="s">
        <v>1</v>
      </c>
      <c r="E83" s="271">
        <v>130</v>
      </c>
      <c r="F83" s="256" t="s">
        <v>285</v>
      </c>
      <c r="G83" s="256">
        <f t="shared" si="9"/>
        <v>0.55</v>
      </c>
      <c r="H83" s="256">
        <f t="shared" si="10"/>
        <v>2.7700000000000005</v>
      </c>
      <c r="I83" s="256">
        <f t="shared" si="11"/>
        <v>360.1000000000001</v>
      </c>
    </row>
    <row r="84" spans="1:9" ht="42.75" customHeight="1">
      <c r="A84" s="270"/>
      <c r="B84" s="2">
        <v>91930</v>
      </c>
      <c r="C84" s="169" t="s">
        <v>434</v>
      </c>
      <c r="D84" s="3" t="s">
        <v>1</v>
      </c>
      <c r="E84" s="271">
        <f>'MEMÓRIA DE CALCULO'!R431</f>
        <v>270</v>
      </c>
      <c r="F84" s="256" t="s">
        <v>286</v>
      </c>
      <c r="G84" s="256">
        <f t="shared" si="9"/>
        <v>1.18</v>
      </c>
      <c r="H84" s="256">
        <f t="shared" si="10"/>
        <v>5.91</v>
      </c>
      <c r="I84" s="256">
        <f t="shared" si="11"/>
        <v>1595.7</v>
      </c>
    </row>
    <row r="85" spans="1:9" ht="51">
      <c r="A85" s="270"/>
      <c r="B85" s="2">
        <v>91932</v>
      </c>
      <c r="C85" s="169" t="s">
        <v>435</v>
      </c>
      <c r="D85" s="3" t="s">
        <v>1</v>
      </c>
      <c r="E85" s="271">
        <f>'MEMÓRIA DE CALCULO'!R437</f>
        <v>300</v>
      </c>
      <c r="F85" s="256" t="s">
        <v>287</v>
      </c>
      <c r="G85" s="256">
        <f t="shared" si="9"/>
        <v>1.9</v>
      </c>
      <c r="H85" s="256">
        <f t="shared" si="10"/>
        <v>9.55</v>
      </c>
      <c r="I85" s="256">
        <f t="shared" si="11"/>
        <v>2865</v>
      </c>
    </row>
    <row r="86" spans="1:10" ht="51">
      <c r="A86" s="565"/>
      <c r="B86" s="570">
        <v>151701</v>
      </c>
      <c r="C86" s="567" t="s">
        <v>436</v>
      </c>
      <c r="D86" s="566" t="s">
        <v>19</v>
      </c>
      <c r="E86" s="568">
        <f>'MEMÓRIA DE CALCULO'!R443</f>
        <v>10</v>
      </c>
      <c r="F86" s="569">
        <f>1824.86*(1/1.301)</f>
        <v>1402.6594926979246</v>
      </c>
      <c r="G86" s="569">
        <f t="shared" si="9"/>
        <v>348.7</v>
      </c>
      <c r="H86" s="569">
        <f>F86+G86</f>
        <v>1751.3594926979247</v>
      </c>
      <c r="I86" s="569">
        <f t="shared" si="11"/>
        <v>17513.594926979247</v>
      </c>
      <c r="J86" s="239" t="s">
        <v>288</v>
      </c>
    </row>
    <row r="87" spans="1:9" ht="12.75">
      <c r="A87" s="299" t="s">
        <v>59</v>
      </c>
      <c r="B87" s="299"/>
      <c r="C87" s="299"/>
      <c r="D87" s="299"/>
      <c r="E87" s="299"/>
      <c r="F87" s="299"/>
      <c r="G87" s="260"/>
      <c r="H87" s="260"/>
      <c r="I87" s="253">
        <f>SUM(I61:I86)</f>
        <v>41049.84980784012</v>
      </c>
    </row>
    <row r="88" spans="1:9" ht="12.75">
      <c r="A88" s="250"/>
      <c r="B88" s="251"/>
      <c r="C88" s="252" t="s">
        <v>9</v>
      </c>
      <c r="D88" s="250"/>
      <c r="E88" s="248"/>
      <c r="F88" s="249"/>
      <c r="G88" s="249"/>
      <c r="H88" s="249"/>
      <c r="I88" s="253"/>
    </row>
    <row r="89" spans="1:9" ht="38.25">
      <c r="A89" s="268"/>
      <c r="B89" s="5">
        <v>89355</v>
      </c>
      <c r="C89" s="179" t="s">
        <v>437</v>
      </c>
      <c r="D89" s="175" t="s">
        <v>1</v>
      </c>
      <c r="E89" s="269">
        <f>'MEMÓRIA DE CALCULO'!R450</f>
        <v>200</v>
      </c>
      <c r="F89" s="256" t="s">
        <v>289</v>
      </c>
      <c r="G89" s="256">
        <f aca="true" t="shared" si="12" ref="G89:G110">ROUND($F$11*F89,2)</f>
        <v>3.18</v>
      </c>
      <c r="H89" s="256">
        <f aca="true" t="shared" si="13" ref="H89:H111">F89+G89</f>
        <v>15.969999999999999</v>
      </c>
      <c r="I89" s="256">
        <f aca="true" t="shared" si="14" ref="I89:I111">E89*H89</f>
        <v>3194</v>
      </c>
    </row>
    <row r="90" spans="1:9" ht="38.25">
      <c r="A90" s="270"/>
      <c r="B90" s="2">
        <v>89356</v>
      </c>
      <c r="C90" s="169" t="s">
        <v>438</v>
      </c>
      <c r="D90" s="3" t="s">
        <v>1</v>
      </c>
      <c r="E90" s="271">
        <f>'MEMÓRIA DE CALCULO'!R456</f>
        <v>70</v>
      </c>
      <c r="F90" s="256" t="s">
        <v>290</v>
      </c>
      <c r="G90" s="256">
        <f t="shared" si="12"/>
        <v>3.77</v>
      </c>
      <c r="H90" s="256">
        <f t="shared" si="13"/>
        <v>18.93</v>
      </c>
      <c r="I90" s="256">
        <f t="shared" si="14"/>
        <v>1325.1</v>
      </c>
    </row>
    <row r="91" spans="1:9" ht="38.25">
      <c r="A91" s="270"/>
      <c r="B91" s="2">
        <v>89395</v>
      </c>
      <c r="C91" s="169" t="s">
        <v>439</v>
      </c>
      <c r="D91" s="3" t="s">
        <v>19</v>
      </c>
      <c r="E91" s="271">
        <f>'MEMÓRIA DE CALCULO'!R462</f>
        <v>40</v>
      </c>
      <c r="F91" s="256" t="s">
        <v>291</v>
      </c>
      <c r="G91" s="256">
        <f t="shared" si="12"/>
        <v>2.15</v>
      </c>
      <c r="H91" s="256">
        <f t="shared" si="13"/>
        <v>10.780000000000001</v>
      </c>
      <c r="I91" s="256">
        <f t="shared" si="14"/>
        <v>431.20000000000005</v>
      </c>
    </row>
    <row r="92" spans="1:9" ht="51">
      <c r="A92" s="270"/>
      <c r="B92" s="2">
        <v>89404</v>
      </c>
      <c r="C92" s="169" t="s">
        <v>440</v>
      </c>
      <c r="D92" s="3" t="s">
        <v>19</v>
      </c>
      <c r="E92" s="271">
        <f>'MEMÓRIA DE CALCULO'!R468</f>
        <v>80</v>
      </c>
      <c r="F92" s="256" t="s">
        <v>292</v>
      </c>
      <c r="G92" s="256">
        <f t="shared" si="12"/>
        <v>0.86</v>
      </c>
      <c r="H92" s="256">
        <f t="shared" si="13"/>
        <v>4.32</v>
      </c>
      <c r="I92" s="256">
        <f t="shared" si="14"/>
        <v>345.6</v>
      </c>
    </row>
    <row r="93" spans="1:9" ht="51">
      <c r="A93" s="270"/>
      <c r="B93" s="2">
        <v>89408</v>
      </c>
      <c r="C93" s="169" t="s">
        <v>441</v>
      </c>
      <c r="D93" s="3" t="s">
        <v>19</v>
      </c>
      <c r="E93" s="271">
        <f>'MEMÓRIA DE CALCULO'!R477</f>
        <v>30</v>
      </c>
      <c r="F93" s="256" t="s">
        <v>293</v>
      </c>
      <c r="G93" s="256">
        <f t="shared" si="12"/>
        <v>1.05</v>
      </c>
      <c r="H93" s="256">
        <f t="shared" si="13"/>
        <v>5.27</v>
      </c>
      <c r="I93" s="256">
        <f t="shared" si="14"/>
        <v>158.1</v>
      </c>
    </row>
    <row r="94" spans="1:9" ht="51">
      <c r="A94" s="270"/>
      <c r="B94" s="2" t="s">
        <v>294</v>
      </c>
      <c r="C94" s="169" t="s">
        <v>295</v>
      </c>
      <c r="D94" s="3" t="s">
        <v>19</v>
      </c>
      <c r="E94" s="271">
        <f>'MEMÓRIA DE CALCULO'!R483</f>
        <v>50</v>
      </c>
      <c r="F94" s="256" t="s">
        <v>296</v>
      </c>
      <c r="G94" s="256">
        <f t="shared" si="12"/>
        <v>1.29</v>
      </c>
      <c r="H94" s="256">
        <f t="shared" si="13"/>
        <v>6.48</v>
      </c>
      <c r="I94" s="256">
        <f t="shared" si="14"/>
        <v>324</v>
      </c>
    </row>
    <row r="95" spans="1:9" ht="25.5">
      <c r="A95" s="270"/>
      <c r="B95" s="2">
        <v>828</v>
      </c>
      <c r="C95" s="169" t="s">
        <v>442</v>
      </c>
      <c r="D95" s="3" t="s">
        <v>19</v>
      </c>
      <c r="E95" s="271">
        <f>'MEMÓRIA DE CALCULO'!R489</f>
        <v>50</v>
      </c>
      <c r="F95" s="256">
        <v>0.33</v>
      </c>
      <c r="G95" s="256">
        <f t="shared" si="12"/>
        <v>0.08</v>
      </c>
      <c r="H95" s="256">
        <f t="shared" si="13"/>
        <v>0.41000000000000003</v>
      </c>
      <c r="I95" s="256">
        <f t="shared" si="14"/>
        <v>20.5</v>
      </c>
    </row>
    <row r="96" spans="1:9" ht="63.75">
      <c r="A96" s="270"/>
      <c r="B96" s="2" t="s">
        <v>297</v>
      </c>
      <c r="C96" s="169" t="s">
        <v>298</v>
      </c>
      <c r="D96" s="3" t="s">
        <v>19</v>
      </c>
      <c r="E96" s="271">
        <f>'MEMÓRIA DE CALCULO'!R495</f>
        <v>20</v>
      </c>
      <c r="F96" s="256" t="s">
        <v>299</v>
      </c>
      <c r="G96" s="256">
        <f t="shared" si="12"/>
        <v>0.99</v>
      </c>
      <c r="H96" s="256">
        <f t="shared" si="13"/>
        <v>4.99</v>
      </c>
      <c r="I96" s="256">
        <f t="shared" si="14"/>
        <v>99.80000000000001</v>
      </c>
    </row>
    <row r="97" spans="1:9" ht="63.75">
      <c r="A97" s="270"/>
      <c r="B97" s="2" t="s">
        <v>300</v>
      </c>
      <c r="C97" s="169" t="s">
        <v>301</v>
      </c>
      <c r="D97" s="3" t="s">
        <v>19</v>
      </c>
      <c r="E97" s="271">
        <f>'MEMÓRIA DE CALCULO'!R501</f>
        <v>40</v>
      </c>
      <c r="F97" s="256" t="s">
        <v>302</v>
      </c>
      <c r="G97" s="256">
        <f t="shared" si="12"/>
        <v>1.16</v>
      </c>
      <c r="H97" s="256">
        <f t="shared" si="13"/>
        <v>5.84</v>
      </c>
      <c r="I97" s="256">
        <f t="shared" si="14"/>
        <v>233.6</v>
      </c>
    </row>
    <row r="98" spans="1:9" ht="38.25">
      <c r="A98" s="270"/>
      <c r="B98" s="2">
        <v>107</v>
      </c>
      <c r="C98" s="169" t="s">
        <v>344</v>
      </c>
      <c r="D98" s="3" t="s">
        <v>19</v>
      </c>
      <c r="E98" s="271">
        <f>'MEMÓRIA DE CALCULO'!R507</f>
        <v>10</v>
      </c>
      <c r="F98" s="256">
        <v>0.6</v>
      </c>
      <c r="G98" s="256">
        <f t="shared" si="12"/>
        <v>0.15</v>
      </c>
      <c r="H98" s="256">
        <f t="shared" si="13"/>
        <v>0.75</v>
      </c>
      <c r="I98" s="256">
        <f t="shared" si="14"/>
        <v>7.5</v>
      </c>
    </row>
    <row r="99" spans="1:9" ht="38.25">
      <c r="A99" s="270"/>
      <c r="B99" s="2">
        <v>65</v>
      </c>
      <c r="C99" s="169" t="s">
        <v>345</v>
      </c>
      <c r="D99" s="3" t="s">
        <v>19</v>
      </c>
      <c r="E99" s="271">
        <f>'MEMÓRIA DE CALCULO'!R520</f>
        <v>30</v>
      </c>
      <c r="F99" s="256">
        <v>0.68</v>
      </c>
      <c r="G99" s="256">
        <f t="shared" si="12"/>
        <v>0.17</v>
      </c>
      <c r="H99" s="256">
        <f t="shared" si="13"/>
        <v>0.8500000000000001</v>
      </c>
      <c r="I99" s="256">
        <f t="shared" si="14"/>
        <v>25.500000000000004</v>
      </c>
    </row>
    <row r="100" spans="1:9" ht="25.5">
      <c r="A100" s="270"/>
      <c r="B100" s="2">
        <v>88504</v>
      </c>
      <c r="C100" s="169" t="s">
        <v>443</v>
      </c>
      <c r="D100" s="3" t="s">
        <v>19</v>
      </c>
      <c r="E100" s="271">
        <f>'MEMÓRIA DE CALCULO'!R526</f>
        <v>10</v>
      </c>
      <c r="F100" s="256" t="s">
        <v>303</v>
      </c>
      <c r="G100" s="256">
        <f t="shared" si="12"/>
        <v>132.97</v>
      </c>
      <c r="H100" s="256">
        <f t="shared" si="13"/>
        <v>667.86</v>
      </c>
      <c r="I100" s="256">
        <f t="shared" si="14"/>
        <v>6678.6</v>
      </c>
    </row>
    <row r="101" spans="1:9" ht="25.5">
      <c r="A101" s="270"/>
      <c r="B101" s="2">
        <v>89353</v>
      </c>
      <c r="C101" s="169" t="s">
        <v>444</v>
      </c>
      <c r="D101" s="3" t="s">
        <v>19</v>
      </c>
      <c r="E101" s="271">
        <f>'MEMÓRIA DE CALCULO'!R532</f>
        <v>10</v>
      </c>
      <c r="F101" s="256" t="s">
        <v>304</v>
      </c>
      <c r="G101" s="256">
        <f t="shared" si="12"/>
        <v>7.77</v>
      </c>
      <c r="H101" s="256">
        <f t="shared" si="13"/>
        <v>39.019999999999996</v>
      </c>
      <c r="I101" s="256">
        <f t="shared" si="14"/>
        <v>390.19999999999993</v>
      </c>
    </row>
    <row r="102" spans="1:9" ht="51">
      <c r="A102" s="270"/>
      <c r="B102" s="2">
        <v>89987</v>
      </c>
      <c r="C102" s="169" t="s">
        <v>445</v>
      </c>
      <c r="D102" s="3" t="s">
        <v>19</v>
      </c>
      <c r="E102" s="271">
        <f>'MEMÓRIA DE CALCULO'!R532</f>
        <v>10</v>
      </c>
      <c r="F102" s="256" t="s">
        <v>305</v>
      </c>
      <c r="G102" s="256">
        <f t="shared" si="12"/>
        <v>17.13</v>
      </c>
      <c r="H102" s="256">
        <f t="shared" si="13"/>
        <v>86.05</v>
      </c>
      <c r="I102" s="256">
        <f t="shared" si="14"/>
        <v>860.5</v>
      </c>
    </row>
    <row r="103" spans="1:9" ht="51">
      <c r="A103" s="270"/>
      <c r="B103" s="2">
        <v>89984</v>
      </c>
      <c r="C103" s="169" t="s">
        <v>446</v>
      </c>
      <c r="D103" s="3" t="s">
        <v>19</v>
      </c>
      <c r="E103" s="271">
        <f>'MEMÓRIA DE CALCULO'!R544</f>
        <v>10</v>
      </c>
      <c r="F103" s="256" t="s">
        <v>306</v>
      </c>
      <c r="G103" s="256">
        <f t="shared" si="12"/>
        <v>15.83</v>
      </c>
      <c r="H103" s="256">
        <f t="shared" si="13"/>
        <v>79.49</v>
      </c>
      <c r="I103" s="256">
        <f t="shared" si="14"/>
        <v>794.9</v>
      </c>
    </row>
    <row r="104" spans="1:9" ht="51">
      <c r="A104" s="565"/>
      <c r="B104" s="570">
        <v>95470</v>
      </c>
      <c r="C104" s="567" t="s">
        <v>447</v>
      </c>
      <c r="D104" s="566" t="s">
        <v>19</v>
      </c>
      <c r="E104" s="568">
        <f>'MEMÓRIA DE CALCULO'!R550</f>
        <v>10</v>
      </c>
      <c r="F104" s="569" t="s">
        <v>307</v>
      </c>
      <c r="G104" s="569">
        <f t="shared" si="12"/>
        <v>40.95</v>
      </c>
      <c r="H104" s="569">
        <f t="shared" si="13"/>
        <v>205.66000000000003</v>
      </c>
      <c r="I104" s="569">
        <f t="shared" si="14"/>
        <v>2056.6000000000004</v>
      </c>
    </row>
    <row r="105" spans="1:9" ht="38.25">
      <c r="A105" s="268"/>
      <c r="B105" s="5" t="s">
        <v>340</v>
      </c>
      <c r="C105" s="179" t="s">
        <v>448</v>
      </c>
      <c r="D105" s="175" t="s">
        <v>19</v>
      </c>
      <c r="E105" s="269">
        <f>'MEMÓRIA DE CALCULO'!R556</f>
        <v>10</v>
      </c>
      <c r="F105" s="256">
        <f>146.92*(1/1.301)</f>
        <v>112.92851652574943</v>
      </c>
      <c r="G105" s="256">
        <f t="shared" si="12"/>
        <v>28.07</v>
      </c>
      <c r="H105" s="256">
        <f t="shared" si="13"/>
        <v>140.99851652574944</v>
      </c>
      <c r="I105" s="256">
        <f t="shared" si="14"/>
        <v>1409.9851652574944</v>
      </c>
    </row>
    <row r="106" spans="1:9" ht="76.5">
      <c r="A106" s="270"/>
      <c r="B106" s="2">
        <v>86943</v>
      </c>
      <c r="C106" s="169" t="s">
        <v>449</v>
      </c>
      <c r="D106" s="3" t="s">
        <v>19</v>
      </c>
      <c r="E106" s="271">
        <f>'MEMÓRIA DE CALCULO'!R562</f>
        <v>10</v>
      </c>
      <c r="F106" s="256" t="s">
        <v>308</v>
      </c>
      <c r="G106" s="256">
        <f t="shared" si="12"/>
        <v>40.38</v>
      </c>
      <c r="H106" s="256">
        <f t="shared" si="13"/>
        <v>202.81</v>
      </c>
      <c r="I106" s="256">
        <f t="shared" si="14"/>
        <v>2028.1</v>
      </c>
    </row>
    <row r="107" spans="1:9" ht="89.25">
      <c r="A107" s="270"/>
      <c r="B107" s="2">
        <v>86934</v>
      </c>
      <c r="C107" s="169" t="s">
        <v>450</v>
      </c>
      <c r="D107" s="3" t="s">
        <v>19</v>
      </c>
      <c r="E107" s="271">
        <f>'MEMÓRIA DE CALCULO'!R568</f>
        <v>10</v>
      </c>
      <c r="F107" s="256" t="s">
        <v>309</v>
      </c>
      <c r="G107" s="256">
        <f t="shared" si="12"/>
        <v>64.73</v>
      </c>
      <c r="H107" s="256">
        <f t="shared" si="13"/>
        <v>325.09000000000003</v>
      </c>
      <c r="I107" s="256">
        <f t="shared" si="14"/>
        <v>3250.9000000000005</v>
      </c>
    </row>
    <row r="108" spans="1:9" ht="81" customHeight="1">
      <c r="A108" s="270"/>
      <c r="B108" s="2">
        <v>86929</v>
      </c>
      <c r="C108" s="169" t="s">
        <v>451</v>
      </c>
      <c r="D108" s="3" t="s">
        <v>19</v>
      </c>
      <c r="E108" s="271">
        <f>'MEMÓRIA DE CALCULO'!R574</f>
        <v>10</v>
      </c>
      <c r="F108" s="256" t="s">
        <v>310</v>
      </c>
      <c r="G108" s="256">
        <f t="shared" si="12"/>
        <v>45.73</v>
      </c>
      <c r="H108" s="256">
        <f t="shared" si="13"/>
        <v>229.69</v>
      </c>
      <c r="I108" s="256">
        <f t="shared" si="14"/>
        <v>2296.9</v>
      </c>
    </row>
    <row r="109" spans="1:9" ht="33" customHeight="1">
      <c r="A109" s="270"/>
      <c r="B109" s="2">
        <v>95546</v>
      </c>
      <c r="C109" s="169" t="s">
        <v>452</v>
      </c>
      <c r="D109" s="3" t="s">
        <v>19</v>
      </c>
      <c r="E109" s="271">
        <f>'MEMÓRIA DE CALCULO'!R580</f>
        <v>10</v>
      </c>
      <c r="F109" s="256" t="s">
        <v>311</v>
      </c>
      <c r="G109" s="256">
        <f t="shared" si="12"/>
        <v>33.43</v>
      </c>
      <c r="H109" s="256">
        <f t="shared" si="13"/>
        <v>167.91</v>
      </c>
      <c r="I109" s="256">
        <f t="shared" si="14"/>
        <v>1679.1</v>
      </c>
    </row>
    <row r="110" spans="1:9" ht="32.25" customHeight="1">
      <c r="A110" s="270"/>
      <c r="B110" s="2">
        <v>9535</v>
      </c>
      <c r="C110" s="169" t="s">
        <v>453</v>
      </c>
      <c r="D110" s="3" t="s">
        <v>19</v>
      </c>
      <c r="E110" s="271">
        <f>'MEMÓRIA DE CALCULO'!R586</f>
        <v>10</v>
      </c>
      <c r="F110" s="256" t="s">
        <v>312</v>
      </c>
      <c r="G110" s="256">
        <f t="shared" si="12"/>
        <v>14.76</v>
      </c>
      <c r="H110" s="256">
        <f t="shared" si="13"/>
        <v>74.13</v>
      </c>
      <c r="I110" s="256">
        <f t="shared" si="14"/>
        <v>741.3</v>
      </c>
    </row>
    <row r="111" spans="1:9" ht="51">
      <c r="A111" s="263"/>
      <c r="B111" s="4">
        <v>95635</v>
      </c>
      <c r="C111" s="178" t="s">
        <v>454</v>
      </c>
      <c r="D111" s="174" t="s">
        <v>19</v>
      </c>
      <c r="E111" s="264">
        <f>'MEMÓRIA DE CALCULO'!R592</f>
        <v>10</v>
      </c>
      <c r="F111" s="256" t="s">
        <v>313</v>
      </c>
      <c r="G111" s="256">
        <f>ROUND($F$11*F111,2)</f>
        <v>23.3</v>
      </c>
      <c r="H111" s="256">
        <f t="shared" si="13"/>
        <v>117.00999999999999</v>
      </c>
      <c r="I111" s="256">
        <f t="shared" si="14"/>
        <v>1170.1</v>
      </c>
    </row>
    <row r="112" spans="1:9" ht="12.75">
      <c r="A112" s="299" t="s">
        <v>59</v>
      </c>
      <c r="B112" s="299"/>
      <c r="C112" s="299"/>
      <c r="D112" s="299"/>
      <c r="E112" s="299"/>
      <c r="F112" s="299"/>
      <c r="G112" s="260"/>
      <c r="H112" s="260"/>
      <c r="I112" s="253">
        <f>SUM(I89:I111)</f>
        <v>29522.085165257497</v>
      </c>
    </row>
    <row r="113" spans="1:9" ht="12.75">
      <c r="A113" s="250"/>
      <c r="B113" s="251"/>
      <c r="C113" s="252" t="s">
        <v>22</v>
      </c>
      <c r="D113" s="250"/>
      <c r="E113" s="248"/>
      <c r="F113" s="249"/>
      <c r="G113" s="249"/>
      <c r="H113" s="249"/>
      <c r="I113" s="253"/>
    </row>
    <row r="114" spans="1:9" ht="51">
      <c r="A114" s="268"/>
      <c r="B114" s="175">
        <v>89714</v>
      </c>
      <c r="C114" s="179" t="s">
        <v>455</v>
      </c>
      <c r="D114" s="175" t="s">
        <v>1</v>
      </c>
      <c r="E114" s="269">
        <f>'MEMÓRIA DE CALCULO'!R603</f>
        <v>100</v>
      </c>
      <c r="F114" s="256" t="s">
        <v>314</v>
      </c>
      <c r="G114" s="256">
        <f aca="true" t="shared" si="15" ref="G114:G128">ROUND($F$11*F114,2)</f>
        <v>9.85</v>
      </c>
      <c r="H114" s="256">
        <f aca="true" t="shared" si="16" ref="H114:H128">F114+G114</f>
        <v>49.49</v>
      </c>
      <c r="I114" s="256">
        <f aca="true" t="shared" si="17" ref="I114:I128">E114*H114</f>
        <v>4949</v>
      </c>
    </row>
    <row r="115" spans="1:9" ht="51">
      <c r="A115" s="270"/>
      <c r="B115" s="3">
        <v>89712</v>
      </c>
      <c r="C115" s="169" t="s">
        <v>456</v>
      </c>
      <c r="D115" s="3" t="s">
        <v>1</v>
      </c>
      <c r="E115" s="271">
        <f>'MEMÓRIA DE CALCULO'!R609</f>
        <v>30</v>
      </c>
      <c r="F115" s="256" t="s">
        <v>315</v>
      </c>
      <c r="G115" s="256">
        <f t="shared" si="15"/>
        <v>5.18</v>
      </c>
      <c r="H115" s="256">
        <f t="shared" si="16"/>
        <v>26.009999999999998</v>
      </c>
      <c r="I115" s="256">
        <f t="shared" si="17"/>
        <v>780.3</v>
      </c>
    </row>
    <row r="116" spans="1:9" ht="51">
      <c r="A116" s="270"/>
      <c r="B116" s="3">
        <v>89711</v>
      </c>
      <c r="C116" s="169" t="s">
        <v>457</v>
      </c>
      <c r="D116" s="3" t="s">
        <v>1</v>
      </c>
      <c r="E116" s="271">
        <f>'MEMÓRIA DE CALCULO'!R615</f>
        <v>120</v>
      </c>
      <c r="F116" s="256" t="s">
        <v>315</v>
      </c>
      <c r="G116" s="256">
        <f t="shared" si="15"/>
        <v>5.18</v>
      </c>
      <c r="H116" s="256">
        <f t="shared" si="16"/>
        <v>26.009999999999998</v>
      </c>
      <c r="I116" s="256">
        <f t="shared" si="17"/>
        <v>3121.2</v>
      </c>
    </row>
    <row r="117" spans="1:9" ht="63.75">
      <c r="A117" s="270"/>
      <c r="B117" s="3">
        <v>89728</v>
      </c>
      <c r="C117" s="169" t="s">
        <v>458</v>
      </c>
      <c r="D117" s="3" t="s">
        <v>19</v>
      </c>
      <c r="E117" s="271">
        <f>'MEMÓRIA DE CALCULO'!R621</f>
        <v>30</v>
      </c>
      <c r="F117" s="256" t="s">
        <v>316</v>
      </c>
      <c r="G117" s="256">
        <f t="shared" si="15"/>
        <v>1.89</v>
      </c>
      <c r="H117" s="256">
        <f t="shared" si="16"/>
        <v>9.49</v>
      </c>
      <c r="I117" s="256">
        <f t="shared" si="17"/>
        <v>284.7</v>
      </c>
    </row>
    <row r="118" spans="1:9" ht="63.75">
      <c r="A118" s="565"/>
      <c r="B118" s="566">
        <v>89748</v>
      </c>
      <c r="C118" s="567" t="s">
        <v>459</v>
      </c>
      <c r="D118" s="566" t="s">
        <v>19</v>
      </c>
      <c r="E118" s="568">
        <f>'MEMÓRIA DE CALCULO'!R627</f>
        <v>30</v>
      </c>
      <c r="F118" s="569" t="s">
        <v>317</v>
      </c>
      <c r="G118" s="569">
        <f t="shared" si="15"/>
        <v>6.6</v>
      </c>
      <c r="H118" s="569">
        <f t="shared" si="16"/>
        <v>33.14</v>
      </c>
      <c r="I118" s="569">
        <f t="shared" si="17"/>
        <v>994.2</v>
      </c>
    </row>
    <row r="119" spans="1:9" ht="63.75">
      <c r="A119" s="268"/>
      <c r="B119" s="175">
        <v>89726</v>
      </c>
      <c r="C119" s="179" t="s">
        <v>460</v>
      </c>
      <c r="D119" s="175" t="s">
        <v>19</v>
      </c>
      <c r="E119" s="269">
        <f>'MEMÓRIA DE CALCULO'!R634</f>
        <v>20</v>
      </c>
      <c r="F119" s="256" t="s">
        <v>318</v>
      </c>
      <c r="G119" s="256">
        <f t="shared" si="15"/>
        <v>1.56</v>
      </c>
      <c r="H119" s="256">
        <f t="shared" si="16"/>
        <v>7.83</v>
      </c>
      <c r="I119" s="256">
        <f t="shared" si="17"/>
        <v>156.6</v>
      </c>
    </row>
    <row r="120" spans="1:9" ht="65.25" customHeight="1">
      <c r="A120" s="270"/>
      <c r="B120" s="3">
        <v>89724</v>
      </c>
      <c r="C120" s="169" t="s">
        <v>461</v>
      </c>
      <c r="D120" s="3" t="s">
        <v>19</v>
      </c>
      <c r="E120" s="271">
        <f>'MEMÓRIA DE CALCULO'!R643</f>
        <v>30</v>
      </c>
      <c r="F120" s="256" t="s">
        <v>319</v>
      </c>
      <c r="G120" s="256">
        <f t="shared" si="15"/>
        <v>1.38</v>
      </c>
      <c r="H120" s="256">
        <f t="shared" si="16"/>
        <v>6.92</v>
      </c>
      <c r="I120" s="256">
        <f t="shared" si="17"/>
        <v>207.6</v>
      </c>
    </row>
    <row r="121" spans="1:9" ht="54.75" customHeight="1">
      <c r="A121" s="270"/>
      <c r="B121" s="3">
        <v>89796</v>
      </c>
      <c r="C121" s="169" t="s">
        <v>462</v>
      </c>
      <c r="D121" s="3" t="s">
        <v>19</v>
      </c>
      <c r="E121" s="271">
        <f>'MEMÓRIA DE CALCULO'!R649</f>
        <v>20</v>
      </c>
      <c r="F121" s="256" t="s">
        <v>320</v>
      </c>
      <c r="G121" s="256">
        <f t="shared" si="15"/>
        <v>6.84</v>
      </c>
      <c r="H121" s="256">
        <f t="shared" si="16"/>
        <v>34.36</v>
      </c>
      <c r="I121" s="256">
        <f t="shared" si="17"/>
        <v>687.2</v>
      </c>
    </row>
    <row r="122" spans="1:9" ht="38.25">
      <c r="A122" s="270"/>
      <c r="B122" s="3">
        <v>10908</v>
      </c>
      <c r="C122" s="169" t="s">
        <v>463</v>
      </c>
      <c r="D122" s="3" t="s">
        <v>19</v>
      </c>
      <c r="E122" s="271">
        <f>'MEMÓRIA DE CALCULO'!R655</f>
        <v>10</v>
      </c>
      <c r="F122" s="256">
        <v>10.9</v>
      </c>
      <c r="G122" s="256">
        <f t="shared" si="15"/>
        <v>2.71</v>
      </c>
      <c r="H122" s="256">
        <f t="shared" si="16"/>
        <v>13.61</v>
      </c>
      <c r="I122" s="256">
        <f t="shared" si="17"/>
        <v>136.1</v>
      </c>
    </row>
    <row r="123" spans="1:9" ht="25.5">
      <c r="A123" s="270"/>
      <c r="B123" s="3">
        <v>20086</v>
      </c>
      <c r="C123" s="169" t="s">
        <v>464</v>
      </c>
      <c r="D123" s="3" t="s">
        <v>19</v>
      </c>
      <c r="E123" s="271">
        <f>'MEMÓRIA DE CALCULO'!R661</f>
        <v>10</v>
      </c>
      <c r="F123" s="256">
        <v>1.89</v>
      </c>
      <c r="G123" s="256">
        <f t="shared" si="15"/>
        <v>0.47</v>
      </c>
      <c r="H123" s="256">
        <f t="shared" si="16"/>
        <v>2.36</v>
      </c>
      <c r="I123" s="256">
        <f t="shared" si="17"/>
        <v>23.599999999999998</v>
      </c>
    </row>
    <row r="124" spans="1:9" ht="63.75">
      <c r="A124" s="270"/>
      <c r="B124" s="3">
        <v>89752</v>
      </c>
      <c r="C124" s="169" t="s">
        <v>465</v>
      </c>
      <c r="D124" s="3" t="s">
        <v>19</v>
      </c>
      <c r="E124" s="271">
        <f>'MEMÓRIA DE CALCULO'!R667</f>
        <v>30</v>
      </c>
      <c r="F124" s="256" t="s">
        <v>321</v>
      </c>
      <c r="G124" s="256">
        <f t="shared" si="15"/>
        <v>1.1</v>
      </c>
      <c r="H124" s="256">
        <f t="shared" si="16"/>
        <v>5.540000000000001</v>
      </c>
      <c r="I124" s="256">
        <f t="shared" si="17"/>
        <v>166.20000000000002</v>
      </c>
    </row>
    <row r="125" spans="1:9" ht="63.75">
      <c r="A125" s="270"/>
      <c r="B125" s="3">
        <v>89778</v>
      </c>
      <c r="C125" s="169" t="s">
        <v>466</v>
      </c>
      <c r="D125" s="3" t="s">
        <v>19</v>
      </c>
      <c r="E125" s="271">
        <f>'MEMÓRIA DE CALCULO'!R673</f>
        <v>10</v>
      </c>
      <c r="F125" s="256" t="s">
        <v>322</v>
      </c>
      <c r="G125" s="256">
        <f t="shared" si="15"/>
        <v>3.36</v>
      </c>
      <c r="H125" s="256">
        <f t="shared" si="16"/>
        <v>16.88</v>
      </c>
      <c r="I125" s="256">
        <f t="shared" si="17"/>
        <v>168.79999999999998</v>
      </c>
    </row>
    <row r="126" spans="1:9" ht="51">
      <c r="A126" s="270"/>
      <c r="B126" s="3" t="s">
        <v>341</v>
      </c>
      <c r="C126" s="169" t="s">
        <v>342</v>
      </c>
      <c r="D126" s="3" t="s">
        <v>19</v>
      </c>
      <c r="E126" s="271">
        <f>'MEMÓRIA DE CALCULO'!R689</f>
        <v>10</v>
      </c>
      <c r="F126" s="256">
        <f>18.46*(1/1.301)</f>
        <v>14.189085318985398</v>
      </c>
      <c r="G126" s="256">
        <f t="shared" si="15"/>
        <v>3.53</v>
      </c>
      <c r="H126" s="256">
        <f t="shared" si="16"/>
        <v>17.7190853189854</v>
      </c>
      <c r="I126" s="256">
        <f t="shared" si="17"/>
        <v>177.190853189854</v>
      </c>
    </row>
    <row r="127" spans="1:9" ht="38.25">
      <c r="A127" s="270"/>
      <c r="B127" s="3" t="s">
        <v>116</v>
      </c>
      <c r="C127" s="169" t="s">
        <v>467</v>
      </c>
      <c r="D127" s="3" t="s">
        <v>19</v>
      </c>
      <c r="E127" s="271">
        <f>'MEMÓRIA DE CALCULO'!R689</f>
        <v>10</v>
      </c>
      <c r="F127" s="256" t="s">
        <v>323</v>
      </c>
      <c r="G127" s="256">
        <f t="shared" si="15"/>
        <v>44.17</v>
      </c>
      <c r="H127" s="256">
        <f t="shared" si="16"/>
        <v>221.86</v>
      </c>
      <c r="I127" s="256">
        <f t="shared" si="17"/>
        <v>2218.6000000000004</v>
      </c>
    </row>
    <row r="128" spans="1:9" ht="38.25">
      <c r="A128" s="263"/>
      <c r="B128" s="174" t="s">
        <v>117</v>
      </c>
      <c r="C128" s="178" t="s">
        <v>468</v>
      </c>
      <c r="D128" s="174" t="s">
        <v>19</v>
      </c>
      <c r="E128" s="264">
        <f>'MEMÓRIA DE CALCULO'!R695</f>
        <v>10</v>
      </c>
      <c r="F128" s="256" t="s">
        <v>324</v>
      </c>
      <c r="G128" s="256">
        <f t="shared" si="15"/>
        <v>28.69</v>
      </c>
      <c r="H128" s="256">
        <f t="shared" si="16"/>
        <v>144.1</v>
      </c>
      <c r="I128" s="256">
        <f t="shared" si="17"/>
        <v>1441</v>
      </c>
    </row>
    <row r="129" spans="1:9" ht="12.75">
      <c r="A129" s="299" t="s">
        <v>59</v>
      </c>
      <c r="B129" s="299"/>
      <c r="C129" s="299"/>
      <c r="D129" s="299"/>
      <c r="E129" s="299"/>
      <c r="F129" s="299"/>
      <c r="G129" s="260"/>
      <c r="H129" s="260"/>
      <c r="I129" s="253">
        <f>SUM(I114:I128)</f>
        <v>15512.290853189857</v>
      </c>
    </row>
    <row r="130" spans="1:9" ht="12.75">
      <c r="A130" s="250"/>
      <c r="B130" s="251"/>
      <c r="C130" s="252" t="s">
        <v>69</v>
      </c>
      <c r="D130" s="250"/>
      <c r="E130" s="248"/>
      <c r="F130" s="249"/>
      <c r="G130" s="249"/>
      <c r="H130" s="249"/>
      <c r="I130" s="253"/>
    </row>
    <row r="131" spans="1:9" ht="63.75">
      <c r="A131" s="268"/>
      <c r="B131" s="175">
        <v>87266</v>
      </c>
      <c r="C131" s="179" t="s">
        <v>469</v>
      </c>
      <c r="D131" s="175" t="s">
        <v>0</v>
      </c>
      <c r="E131" s="269">
        <f>'MEMÓRIA DE CALCULO'!R702</f>
        <v>49.4</v>
      </c>
      <c r="F131" s="256" t="s">
        <v>325</v>
      </c>
      <c r="G131" s="256">
        <f>ROUND($F$11*F131,2)</f>
        <v>15.77</v>
      </c>
      <c r="H131" s="256">
        <f>F131+G131</f>
        <v>79.21</v>
      </c>
      <c r="I131" s="256">
        <f>E131*H131</f>
        <v>3912.9739999999997</v>
      </c>
    </row>
    <row r="132" spans="1:9" ht="51">
      <c r="A132" s="270"/>
      <c r="B132" s="3">
        <v>87878</v>
      </c>
      <c r="C132" s="169" t="s">
        <v>470</v>
      </c>
      <c r="D132" s="3" t="s">
        <v>0</v>
      </c>
      <c r="E132" s="271">
        <f>'MEMÓRIA DE CALCULO'!R711</f>
        <v>2058.6</v>
      </c>
      <c r="F132" s="256" t="s">
        <v>326</v>
      </c>
      <c r="G132" s="256">
        <f>ROUND($F$11*F132,2)</f>
        <v>0.72</v>
      </c>
      <c r="H132" s="256">
        <f>F132+G132</f>
        <v>3.5999999999999996</v>
      </c>
      <c r="I132" s="256">
        <f>E132*H132</f>
        <v>7410.959999999999</v>
      </c>
    </row>
    <row r="133" spans="1:9" ht="88.5" customHeight="1">
      <c r="A133" s="565"/>
      <c r="B133" s="566" t="s">
        <v>327</v>
      </c>
      <c r="C133" s="567" t="s">
        <v>328</v>
      </c>
      <c r="D133" s="566" t="s">
        <v>0</v>
      </c>
      <c r="E133" s="568">
        <f>'MEMÓRIA DE CALCULO'!R724</f>
        <v>2058.6</v>
      </c>
      <c r="F133" s="569" t="s">
        <v>329</v>
      </c>
      <c r="G133" s="569">
        <f>ROUND($F$11*F133,2)</f>
        <v>6.36</v>
      </c>
      <c r="H133" s="569">
        <f>F133+G133</f>
        <v>31.95</v>
      </c>
      <c r="I133" s="569">
        <f>E133*H133</f>
        <v>65772.26999999999</v>
      </c>
    </row>
    <row r="134" spans="1:9" ht="51">
      <c r="A134" s="268"/>
      <c r="B134" s="175">
        <v>120303</v>
      </c>
      <c r="C134" s="179" t="s">
        <v>471</v>
      </c>
      <c r="D134" s="175" t="s">
        <v>0</v>
      </c>
      <c r="E134" s="269">
        <f>'MEMÓRIA DE CALCULO'!R737</f>
        <v>2058.6</v>
      </c>
      <c r="F134" s="256">
        <v>46.72</v>
      </c>
      <c r="G134" s="256">
        <f>ROUND($F$11*F134,2)</f>
        <v>11.61</v>
      </c>
      <c r="H134" s="256">
        <f>F134+G134</f>
        <v>58.33</v>
      </c>
      <c r="I134" s="256">
        <f>E134*H134</f>
        <v>120078.13799999999</v>
      </c>
    </row>
    <row r="135" spans="1:9" ht="12.75">
      <c r="A135" s="299" t="s">
        <v>59</v>
      </c>
      <c r="B135" s="299"/>
      <c r="C135" s="299"/>
      <c r="D135" s="299"/>
      <c r="E135" s="299"/>
      <c r="F135" s="299"/>
      <c r="G135" s="260"/>
      <c r="H135" s="260"/>
      <c r="I135" s="253">
        <f>SUM(I131:I134)</f>
        <v>197174.34199999998</v>
      </c>
    </row>
    <row r="136" spans="1:9" ht="12.75">
      <c r="A136" s="250"/>
      <c r="B136" s="251"/>
      <c r="C136" s="252" t="s">
        <v>23</v>
      </c>
      <c r="D136" s="250"/>
      <c r="E136" s="248"/>
      <c r="F136" s="249"/>
      <c r="G136" s="249"/>
      <c r="H136" s="249"/>
      <c r="I136" s="253"/>
    </row>
    <row r="137" spans="1:9" ht="38.25">
      <c r="A137" s="268"/>
      <c r="B137" s="175">
        <v>95241</v>
      </c>
      <c r="C137" s="179" t="s">
        <v>472</v>
      </c>
      <c r="D137" s="175" t="s">
        <v>0</v>
      </c>
      <c r="E137" s="269">
        <f>'MEMÓRIA DE CALCULO'!R751</f>
        <v>352.7</v>
      </c>
      <c r="F137" s="256" t="s">
        <v>239</v>
      </c>
      <c r="G137" s="256">
        <f aca="true" t="shared" si="18" ref="G137:G142">ROUND($F$11*F137,2)</f>
        <v>4.18</v>
      </c>
      <c r="H137" s="256">
        <f aca="true" t="shared" si="19" ref="H137:H142">F137+G137</f>
        <v>20.98</v>
      </c>
      <c r="I137" s="256">
        <f aca="true" t="shared" si="20" ref="I137:I142">E137*H137</f>
        <v>7399.646</v>
      </c>
    </row>
    <row r="138" spans="1:9" ht="57" customHeight="1">
      <c r="A138" s="270"/>
      <c r="B138" s="3">
        <v>87630</v>
      </c>
      <c r="C138" s="169" t="s">
        <v>473</v>
      </c>
      <c r="D138" s="3" t="s">
        <v>0</v>
      </c>
      <c r="E138" s="271">
        <f>'MEMÓRIA DE CALCULO'!R770</f>
        <v>352.7</v>
      </c>
      <c r="F138" s="256" t="s">
        <v>330</v>
      </c>
      <c r="G138" s="256">
        <f t="shared" si="18"/>
        <v>6</v>
      </c>
      <c r="H138" s="256">
        <f t="shared" si="19"/>
        <v>30.15</v>
      </c>
      <c r="I138" s="256">
        <f t="shared" si="20"/>
        <v>10633.904999999999</v>
      </c>
    </row>
    <row r="139" spans="1:9" ht="51">
      <c r="A139" s="270"/>
      <c r="B139" s="3">
        <v>87250</v>
      </c>
      <c r="C139" s="169" t="s">
        <v>474</v>
      </c>
      <c r="D139" s="3" t="s">
        <v>0</v>
      </c>
      <c r="E139" s="271">
        <f>'MEMÓRIA DE CALCULO'!R781</f>
        <v>352.7</v>
      </c>
      <c r="F139" s="256" t="s">
        <v>331</v>
      </c>
      <c r="G139" s="256">
        <f t="shared" si="18"/>
        <v>7.96</v>
      </c>
      <c r="H139" s="256">
        <f t="shared" si="19"/>
        <v>39.99</v>
      </c>
      <c r="I139" s="256">
        <f t="shared" si="20"/>
        <v>14104.473</v>
      </c>
    </row>
    <row r="140" spans="1:9" ht="30" customHeight="1">
      <c r="A140" s="270"/>
      <c r="B140" s="3">
        <v>88648</v>
      </c>
      <c r="C140" s="169" t="s">
        <v>475</v>
      </c>
      <c r="D140" s="3" t="s">
        <v>1</v>
      </c>
      <c r="E140" s="271">
        <v>50.7</v>
      </c>
      <c r="F140" s="256" t="s">
        <v>332</v>
      </c>
      <c r="G140" s="256">
        <f t="shared" si="18"/>
        <v>1.04</v>
      </c>
      <c r="H140" s="256">
        <f t="shared" si="19"/>
        <v>5.23</v>
      </c>
      <c r="I140" s="256">
        <f t="shared" si="20"/>
        <v>265.16100000000006</v>
      </c>
    </row>
    <row r="141" spans="1:9" ht="25.5">
      <c r="A141" s="263"/>
      <c r="B141" s="174">
        <v>130308</v>
      </c>
      <c r="C141" s="178" t="s">
        <v>476</v>
      </c>
      <c r="D141" s="174"/>
      <c r="E141" s="264">
        <f>'MEMÓRIA DE CALCULO'!R802</f>
        <v>30</v>
      </c>
      <c r="F141" s="256">
        <v>48.56</v>
      </c>
      <c r="G141" s="256">
        <f t="shared" si="18"/>
        <v>12.07</v>
      </c>
      <c r="H141" s="256">
        <f t="shared" si="19"/>
        <v>60.63</v>
      </c>
      <c r="I141" s="256">
        <f t="shared" si="20"/>
        <v>1818.9</v>
      </c>
    </row>
    <row r="142" spans="1:9" ht="54.75" customHeight="1">
      <c r="A142" s="263"/>
      <c r="B142" s="174">
        <v>94992</v>
      </c>
      <c r="C142" s="178" t="s">
        <v>477</v>
      </c>
      <c r="D142" s="174" t="s">
        <v>0</v>
      </c>
      <c r="E142" s="264">
        <f>'MEMÓRIA DE CALCULO'!R811</f>
        <v>179.99999999999997</v>
      </c>
      <c r="F142" s="256" t="s">
        <v>333</v>
      </c>
      <c r="G142" s="256">
        <f t="shared" si="18"/>
        <v>12.29</v>
      </c>
      <c r="H142" s="256">
        <f t="shared" si="19"/>
        <v>61.71</v>
      </c>
      <c r="I142" s="256">
        <f t="shared" si="20"/>
        <v>11107.8</v>
      </c>
    </row>
    <row r="143" spans="1:9" ht="12.75">
      <c r="A143" s="299" t="s">
        <v>59</v>
      </c>
      <c r="B143" s="299"/>
      <c r="C143" s="299"/>
      <c r="D143" s="299"/>
      <c r="E143" s="299"/>
      <c r="F143" s="299"/>
      <c r="G143" s="260"/>
      <c r="H143" s="260"/>
      <c r="I143" s="253">
        <f>SUM(I137:I142)</f>
        <v>45329.884999999995</v>
      </c>
    </row>
    <row r="144" spans="1:9" ht="12.75">
      <c r="A144" s="250"/>
      <c r="B144" s="251"/>
      <c r="C144" s="252" t="s">
        <v>8</v>
      </c>
      <c r="D144" s="250"/>
      <c r="E144" s="248"/>
      <c r="F144" s="249"/>
      <c r="G144" s="249"/>
      <c r="H144" s="249"/>
      <c r="I144" s="253"/>
    </row>
    <row r="145" spans="1:9" ht="38.25">
      <c r="A145" s="268"/>
      <c r="B145" s="175" t="s">
        <v>124</v>
      </c>
      <c r="C145" s="179" t="s">
        <v>478</v>
      </c>
      <c r="D145" s="175" t="s">
        <v>0</v>
      </c>
      <c r="E145" s="269">
        <f>'MEMÓRIA DE CALCULO'!R820</f>
        <v>151.2</v>
      </c>
      <c r="F145" s="256" t="s">
        <v>334</v>
      </c>
      <c r="G145" s="256">
        <f>ROUND($F$11*F145,2)</f>
        <v>5.24</v>
      </c>
      <c r="H145" s="256">
        <f>F145+G145</f>
        <v>26.33</v>
      </c>
      <c r="I145" s="256">
        <f>E145*H145</f>
        <v>3981.0959999999995</v>
      </c>
    </row>
    <row r="146" spans="1:9" ht="25.5">
      <c r="A146" s="270"/>
      <c r="B146" s="3">
        <v>88484</v>
      </c>
      <c r="C146" s="169" t="s">
        <v>479</v>
      </c>
      <c r="D146" s="3" t="s">
        <v>0</v>
      </c>
      <c r="E146" s="271">
        <f>'MEMÓRIA DE CALCULO'!R828</f>
        <v>22.799999999999997</v>
      </c>
      <c r="F146" s="256" t="s">
        <v>335</v>
      </c>
      <c r="G146" s="256">
        <f>ROUND($F$11*F146,2)</f>
        <v>0.56</v>
      </c>
      <c r="H146" s="256">
        <f>F146+G146</f>
        <v>2.83</v>
      </c>
      <c r="I146" s="256">
        <f>E146*H146</f>
        <v>64.52399999999999</v>
      </c>
    </row>
    <row r="147" spans="1:9" ht="25.5">
      <c r="A147" s="270"/>
      <c r="B147" s="3">
        <v>88485</v>
      </c>
      <c r="C147" s="169" t="s">
        <v>480</v>
      </c>
      <c r="D147" s="3" t="s">
        <v>0</v>
      </c>
      <c r="E147" s="271">
        <f>'MEMÓRIA DE CALCULO'!R834</f>
        <v>1949.79</v>
      </c>
      <c r="F147" s="256" t="s">
        <v>336</v>
      </c>
      <c r="G147" s="256">
        <f>ROUND($F$11*F147,2)</f>
        <v>0.49</v>
      </c>
      <c r="H147" s="256">
        <f>F147+G147</f>
        <v>2.46</v>
      </c>
      <c r="I147" s="256">
        <f>E147*H147</f>
        <v>4796.4834</v>
      </c>
    </row>
    <row r="148" spans="1:9" ht="25.5">
      <c r="A148" s="270"/>
      <c r="B148" s="3">
        <v>88488</v>
      </c>
      <c r="C148" s="169" t="s">
        <v>481</v>
      </c>
      <c r="D148" s="3" t="s">
        <v>0</v>
      </c>
      <c r="E148" s="271">
        <f>'MEMÓRIA DE CALCULO'!R847</f>
        <v>22.799999999999997</v>
      </c>
      <c r="F148" s="256" t="s">
        <v>282</v>
      </c>
      <c r="G148" s="256">
        <f>ROUND($F$11*F148,2)</f>
        <v>2.88</v>
      </c>
      <c r="H148" s="256">
        <f>F148+G148</f>
        <v>14.469999999999999</v>
      </c>
      <c r="I148" s="256">
        <f>E148*H148</f>
        <v>329.91599999999994</v>
      </c>
    </row>
    <row r="149" spans="1:9" ht="29.25" customHeight="1">
      <c r="A149" s="263"/>
      <c r="B149" s="174">
        <v>88489</v>
      </c>
      <c r="C149" s="178" t="s">
        <v>482</v>
      </c>
      <c r="D149" s="174" t="s">
        <v>0</v>
      </c>
      <c r="E149" s="264">
        <f>'MEMÓRIA DE CALCULO'!M867</f>
        <v>15.210000000000003</v>
      </c>
      <c r="F149" s="256" t="s">
        <v>337</v>
      </c>
      <c r="G149" s="256">
        <f>ROUND($F$11*F149,2)</f>
        <v>2.55</v>
      </c>
      <c r="H149" s="256">
        <f>F149+G149</f>
        <v>12.8</v>
      </c>
      <c r="I149" s="256">
        <f>E149*H149</f>
        <v>194.68800000000005</v>
      </c>
    </row>
    <row r="150" spans="1:9" ht="12.75">
      <c r="A150" s="299" t="s">
        <v>59</v>
      </c>
      <c r="B150" s="299"/>
      <c r="C150" s="299"/>
      <c r="D150" s="299"/>
      <c r="E150" s="299"/>
      <c r="F150" s="299"/>
      <c r="G150" s="260"/>
      <c r="H150" s="260"/>
      <c r="I150" s="253">
        <f>SUM(I145:I149)</f>
        <v>9366.7074</v>
      </c>
    </row>
    <row r="151" spans="1:9" ht="12.75">
      <c r="A151" s="250"/>
      <c r="B151" s="251"/>
      <c r="C151" s="252" t="s">
        <v>24</v>
      </c>
      <c r="D151" s="250"/>
      <c r="E151" s="248"/>
      <c r="F151" s="249"/>
      <c r="G151" s="249"/>
      <c r="H151" s="249"/>
      <c r="I151" s="253"/>
    </row>
    <row r="152" spans="1:9" ht="25.5">
      <c r="A152" s="265"/>
      <c r="B152" s="177">
        <v>72116</v>
      </c>
      <c r="C152" s="180" t="s">
        <v>483</v>
      </c>
      <c r="D152" s="177" t="s">
        <v>0</v>
      </c>
      <c r="E152" s="266">
        <f>'MEMÓRIA DE CALCULO'!R869</f>
        <v>52.8</v>
      </c>
      <c r="F152" s="256" t="s">
        <v>338</v>
      </c>
      <c r="G152" s="256">
        <f>ROUND($F$11*F152,2)</f>
        <v>26.27</v>
      </c>
      <c r="H152" s="256">
        <f>F152+G152</f>
        <v>131.95000000000002</v>
      </c>
      <c r="I152" s="256">
        <f>E152*H152</f>
        <v>6966.960000000001</v>
      </c>
    </row>
    <row r="153" spans="1:9" ht="12.75">
      <c r="A153" s="299" t="s">
        <v>59</v>
      </c>
      <c r="B153" s="299"/>
      <c r="C153" s="299"/>
      <c r="D153" s="299"/>
      <c r="E153" s="299"/>
      <c r="F153" s="299"/>
      <c r="G153" s="260"/>
      <c r="H153" s="260"/>
      <c r="I153" s="253">
        <f>SUM(I152)</f>
        <v>6966.960000000001</v>
      </c>
    </row>
    <row r="154" spans="1:9" ht="12.75">
      <c r="A154" s="250"/>
      <c r="B154" s="251"/>
      <c r="C154" s="252" t="s">
        <v>129</v>
      </c>
      <c r="D154" s="250"/>
      <c r="E154" s="248"/>
      <c r="F154" s="249"/>
      <c r="G154" s="249"/>
      <c r="H154" s="249"/>
      <c r="I154" s="253"/>
    </row>
    <row r="155" spans="1:9" ht="12.75">
      <c r="A155" s="265"/>
      <c r="B155" s="177">
        <v>9537</v>
      </c>
      <c r="C155" s="180" t="s">
        <v>484</v>
      </c>
      <c r="D155" s="177" t="s">
        <v>0</v>
      </c>
      <c r="E155" s="266">
        <f>'MEMÓRIA DE CALCULO'!R876</f>
        <v>392</v>
      </c>
      <c r="F155" s="256" t="s">
        <v>339</v>
      </c>
      <c r="G155" s="256">
        <f>ROUND($F$11*F155,2)</f>
        <v>0.51</v>
      </c>
      <c r="H155" s="256">
        <f>F155+G155</f>
        <v>2.55</v>
      </c>
      <c r="I155" s="256">
        <f>E155*H155</f>
        <v>999.5999999999999</v>
      </c>
    </row>
    <row r="156" spans="1:9" ht="12.75">
      <c r="A156" s="299" t="s">
        <v>59</v>
      </c>
      <c r="B156" s="299"/>
      <c r="C156" s="299"/>
      <c r="D156" s="299"/>
      <c r="E156" s="299"/>
      <c r="F156" s="299"/>
      <c r="G156" s="260"/>
      <c r="H156" s="260"/>
      <c r="I156" s="253">
        <f>SUM(I155)</f>
        <v>999.5999999999999</v>
      </c>
    </row>
    <row r="157" spans="1:10" ht="12.75" customHeight="1">
      <c r="A157" s="296" t="s">
        <v>183</v>
      </c>
      <c r="B157" s="297"/>
      <c r="C157" s="297"/>
      <c r="D157" s="297"/>
      <c r="E157" s="297"/>
      <c r="F157" s="297"/>
      <c r="G157" s="297"/>
      <c r="H157" s="298"/>
      <c r="I157" s="253">
        <f>I21+I31+I34+I39+I42+I49+I59+I87+I112+I129+I135+I143+I150+I153+I156</f>
        <v>639009.3379262873</v>
      </c>
      <c r="J157" s="239">
        <v>63682.92012454265</v>
      </c>
    </row>
    <row r="163" ht="15">
      <c r="C163" s="284"/>
    </row>
    <row r="164" spans="3:9" ht="12.75">
      <c r="C164"/>
      <c r="I164" s="274"/>
    </row>
    <row r="165" ht="12.75">
      <c r="C165"/>
    </row>
    <row r="166" ht="14.25">
      <c r="C166" s="285"/>
    </row>
    <row r="167" ht="14.25">
      <c r="C167" s="285"/>
    </row>
    <row r="168" ht="14.25">
      <c r="C168" s="285"/>
    </row>
  </sheetData>
  <sheetProtection/>
  <mergeCells count="23">
    <mergeCell ref="A59:F59"/>
    <mergeCell ref="A39:F39"/>
    <mergeCell ref="A42:F42"/>
    <mergeCell ref="A153:F153"/>
    <mergeCell ref="A87:F87"/>
    <mergeCell ref="A156:F156"/>
    <mergeCell ref="A143:F143"/>
    <mergeCell ref="A4:I4"/>
    <mergeCell ref="A5:I5"/>
    <mergeCell ref="A6:I6"/>
    <mergeCell ref="A7:I7"/>
    <mergeCell ref="A8:I8"/>
    <mergeCell ref="D9:I9"/>
    <mergeCell ref="A157:H157"/>
    <mergeCell ref="A150:F150"/>
    <mergeCell ref="A11:C11"/>
    <mergeCell ref="A21:F21"/>
    <mergeCell ref="A31:F31"/>
    <mergeCell ref="A112:F112"/>
    <mergeCell ref="A129:F129"/>
    <mergeCell ref="A135:F135"/>
    <mergeCell ref="A34:F34"/>
    <mergeCell ref="A49:F49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80"/>
  <sheetViews>
    <sheetView view="pageBreakPreview" zoomScaleSheetLayoutView="100" zoomScalePageLayoutView="0" workbookViewId="0" topLeftCell="A856">
      <selection activeCell="A856" sqref="A856:IV856"/>
    </sheetView>
  </sheetViews>
  <sheetFormatPr defaultColWidth="9.140625" defaultRowHeight="12.75"/>
  <cols>
    <col min="2" max="3" width="10.00390625" style="0" customWidth="1"/>
    <col min="5" max="5" width="9.57421875" style="0" customWidth="1"/>
    <col min="9" max="9" width="12.140625" style="0" bestFit="1" customWidth="1"/>
    <col min="16" max="17" width="3.28125" style="0" customWidth="1"/>
    <col min="18" max="18" width="9.8515625" style="0" customWidth="1"/>
    <col min="19" max="19" width="6.57421875" style="0" customWidth="1"/>
  </cols>
  <sheetData>
    <row r="1" spans="1:19" ht="12.75">
      <c r="A1" s="400" t="s">
        <v>25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2"/>
    </row>
    <row r="2" spans="1:19" ht="13.5" thickBot="1">
      <c r="A2" s="403"/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5"/>
    </row>
    <row r="3" spans="1:19" ht="18.75">
      <c r="A3" s="406" t="s">
        <v>26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8"/>
    </row>
    <row r="4" spans="1:19" ht="12.75">
      <c r="A4" s="409" t="s">
        <v>27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411"/>
    </row>
    <row r="5" spans="1:19" ht="12.75">
      <c r="A5" s="409" t="s">
        <v>28</v>
      </c>
      <c r="B5" s="410"/>
      <c r="C5" s="410"/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410"/>
      <c r="S5" s="411"/>
    </row>
    <row r="6" spans="1:19" ht="13.5" thickBot="1">
      <c r="A6" s="412" t="s">
        <v>29</v>
      </c>
      <c r="B6" s="413"/>
      <c r="C6" s="413"/>
      <c r="D6" s="413"/>
      <c r="E6" s="413"/>
      <c r="F6" s="413"/>
      <c r="G6" s="413"/>
      <c r="H6" s="413"/>
      <c r="I6" s="413"/>
      <c r="J6" s="413"/>
      <c r="K6" s="413"/>
      <c r="L6" s="413"/>
      <c r="M6" s="413"/>
      <c r="N6" s="413"/>
      <c r="O6" s="413"/>
      <c r="P6" s="413"/>
      <c r="Q6" s="413"/>
      <c r="R6" s="413"/>
      <c r="S6" s="414"/>
    </row>
    <row r="7" spans="1:19" ht="10.5" customHeight="1" thickBo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9"/>
      <c r="S7" s="9"/>
    </row>
    <row r="8" spans="1:19" ht="14.25" customHeight="1" thickBot="1">
      <c r="A8" s="571" t="s">
        <v>204</v>
      </c>
      <c r="B8" s="572"/>
      <c r="C8" s="572"/>
      <c r="D8" s="572"/>
      <c r="E8" s="572"/>
      <c r="F8" s="572"/>
      <c r="G8" s="572"/>
      <c r="H8" s="572"/>
      <c r="I8" s="572"/>
      <c r="J8" s="572"/>
      <c r="K8" s="572"/>
      <c r="L8" s="572"/>
      <c r="M8" s="572"/>
      <c r="N8" s="572"/>
      <c r="O8" s="572"/>
      <c r="P8" s="573"/>
      <c r="Q8" s="573"/>
      <c r="R8" s="573"/>
      <c r="S8" s="574"/>
    </row>
    <row r="9" spans="1:19" ht="27.75" customHeight="1">
      <c r="A9" s="10" t="s">
        <v>12</v>
      </c>
      <c r="B9" s="389" t="s">
        <v>30</v>
      </c>
      <c r="C9" s="390"/>
      <c r="D9" s="390"/>
      <c r="E9" s="390"/>
      <c r="F9" s="390"/>
      <c r="G9" s="390"/>
      <c r="H9" s="390"/>
      <c r="I9" s="390"/>
      <c r="J9" s="390"/>
      <c r="K9" s="390"/>
      <c r="L9" s="390"/>
      <c r="M9" s="390"/>
      <c r="N9" s="390"/>
      <c r="O9" s="391"/>
      <c r="P9" s="392"/>
      <c r="Q9" s="392"/>
      <c r="R9" s="393" t="s">
        <v>31</v>
      </c>
      <c r="S9" s="394"/>
    </row>
    <row r="10" spans="1:19" s="29" customFormat="1" ht="12.75">
      <c r="A10" s="28" t="s">
        <v>58</v>
      </c>
      <c r="B10" s="351" t="s">
        <v>61</v>
      </c>
      <c r="C10" s="351"/>
      <c r="D10" s="351"/>
      <c r="E10" s="351"/>
      <c r="F10" s="351"/>
      <c r="G10" s="351"/>
      <c r="H10" s="351"/>
      <c r="I10" s="351"/>
      <c r="J10" s="351"/>
      <c r="K10" s="351"/>
      <c r="L10" s="351"/>
      <c r="M10" s="351"/>
      <c r="N10" s="351"/>
      <c r="O10" s="351"/>
      <c r="P10" s="351"/>
      <c r="Q10" s="351"/>
      <c r="R10" s="351"/>
      <c r="S10" s="351"/>
    </row>
    <row r="11" spans="1:19" ht="13.5" thickBot="1">
      <c r="A11" s="11"/>
      <c r="B11" s="395" t="str">
        <f>'Planilha Pad. SINAPI'!C14</f>
        <v>LIMPEZA MANUAL DO TERRENO COM RASPAGEM SUPERFICIAL</v>
      </c>
      <c r="C11" s="396"/>
      <c r="D11" s="396"/>
      <c r="E11" s="396"/>
      <c r="F11" s="396"/>
      <c r="G11" s="396"/>
      <c r="H11" s="396"/>
      <c r="I11" s="396"/>
      <c r="J11" s="396"/>
      <c r="K11" s="396"/>
      <c r="L11" s="396"/>
      <c r="M11" s="396"/>
      <c r="N11" s="396"/>
      <c r="O11" s="397"/>
      <c r="P11" s="398" t="s">
        <v>0</v>
      </c>
      <c r="Q11" s="399"/>
      <c r="R11" s="37">
        <f>I15-M15</f>
        <v>1250</v>
      </c>
      <c r="S11" s="38"/>
    </row>
    <row r="12" spans="1:19" ht="12.75">
      <c r="A12" s="314"/>
      <c r="B12" s="315"/>
      <c r="C12" s="316"/>
      <c r="D12" s="12" t="s">
        <v>32</v>
      </c>
      <c r="E12" s="12" t="s">
        <v>33</v>
      </c>
      <c r="F12" s="12" t="s">
        <v>34</v>
      </c>
      <c r="G12" s="12" t="s">
        <v>35</v>
      </c>
      <c r="H12" s="13" t="s">
        <v>36</v>
      </c>
      <c r="I12" s="320" t="s">
        <v>37</v>
      </c>
      <c r="J12" s="322" t="s">
        <v>38</v>
      </c>
      <c r="K12" s="323"/>
      <c r="L12" s="324"/>
      <c r="M12" s="320" t="s">
        <v>37</v>
      </c>
      <c r="N12" s="380"/>
      <c r="O12" s="381"/>
      <c r="P12" s="381"/>
      <c r="Q12" s="381"/>
      <c r="R12" s="381"/>
      <c r="S12" s="382"/>
    </row>
    <row r="13" spans="1:19" ht="12.75">
      <c r="A13" s="317"/>
      <c r="B13" s="318"/>
      <c r="C13" s="319"/>
      <c r="D13" s="14" t="s">
        <v>63</v>
      </c>
      <c r="E13" s="14"/>
      <c r="F13" s="14"/>
      <c r="G13" s="14"/>
      <c r="H13" s="15"/>
      <c r="I13" s="321"/>
      <c r="J13" s="15" t="s">
        <v>42</v>
      </c>
      <c r="K13" s="15" t="s">
        <v>43</v>
      </c>
      <c r="L13" s="15" t="s">
        <v>36</v>
      </c>
      <c r="M13" s="321"/>
      <c r="N13" s="383"/>
      <c r="O13" s="384"/>
      <c r="P13" s="384"/>
      <c r="Q13" s="384"/>
      <c r="R13" s="384"/>
      <c r="S13" s="385"/>
    </row>
    <row r="14" spans="1:19" ht="12.75">
      <c r="A14" s="16"/>
      <c r="B14" s="334" t="s">
        <v>92</v>
      </c>
      <c r="C14" s="335"/>
      <c r="D14" s="17">
        <v>125</v>
      </c>
      <c r="E14" s="18"/>
      <c r="F14" s="17"/>
      <c r="G14" s="17"/>
      <c r="H14" s="19">
        <v>10</v>
      </c>
      <c r="I14" s="19">
        <f>D14*H14</f>
        <v>1250</v>
      </c>
      <c r="J14" s="19"/>
      <c r="K14" s="19"/>
      <c r="L14" s="19"/>
      <c r="M14" s="20">
        <f>J14*K14*L14</f>
        <v>0</v>
      </c>
      <c r="N14" s="383"/>
      <c r="O14" s="384"/>
      <c r="P14" s="384"/>
      <c r="Q14" s="384"/>
      <c r="R14" s="384"/>
      <c r="S14" s="385"/>
    </row>
    <row r="15" spans="1:19" ht="13.5" thickBot="1">
      <c r="A15" s="21"/>
      <c r="B15" s="22"/>
      <c r="C15" s="22"/>
      <c r="D15" s="23"/>
      <c r="E15" s="24"/>
      <c r="F15" s="23"/>
      <c r="G15" s="23"/>
      <c r="H15" s="23"/>
      <c r="I15" s="25">
        <f>SUM(I14:I14)</f>
        <v>1250</v>
      </c>
      <c r="J15" s="26"/>
      <c r="K15" s="26"/>
      <c r="L15" s="26"/>
      <c r="M15" s="27">
        <f>SUM(M14:M14)</f>
        <v>0</v>
      </c>
      <c r="N15" s="386"/>
      <c r="O15" s="387"/>
      <c r="P15" s="387"/>
      <c r="Q15" s="387"/>
      <c r="R15" s="387"/>
      <c r="S15" s="388"/>
    </row>
    <row r="16" ht="13.5" thickBot="1"/>
    <row r="17" spans="1:19" ht="36" customHeight="1" thickBot="1">
      <c r="A17" s="190"/>
      <c r="B17" s="575" t="str">
        <f>'Planilha Pad. SINAPI'!C15</f>
        <v>LOCAÇÃO CONVENCIONAL DE OBRA,ATRAVÉS DE GABARITO DE TÁBUAS CORRIDAS PONTALETADAS A CADA 1,50 M, SEM REAPROVEITAMENTO</v>
      </c>
      <c r="C17" s="576"/>
      <c r="D17" s="576"/>
      <c r="E17" s="576"/>
      <c r="F17" s="576"/>
      <c r="G17" s="576"/>
      <c r="H17" s="576"/>
      <c r="I17" s="576"/>
      <c r="J17" s="576"/>
      <c r="K17" s="576"/>
      <c r="L17" s="576"/>
      <c r="M17" s="576"/>
      <c r="N17" s="576"/>
      <c r="O17" s="577"/>
      <c r="P17" s="312" t="s">
        <v>0</v>
      </c>
      <c r="Q17" s="313"/>
      <c r="R17" s="39">
        <f>I21-M21</f>
        <v>391.99999999999994</v>
      </c>
      <c r="S17" s="40"/>
    </row>
    <row r="18" spans="1:19" ht="12.75">
      <c r="A18" s="314"/>
      <c r="B18" s="315"/>
      <c r="C18" s="316"/>
      <c r="D18" s="12" t="s">
        <v>32</v>
      </c>
      <c r="E18" s="12" t="s">
        <v>33</v>
      </c>
      <c r="F18" s="12" t="s">
        <v>34</v>
      </c>
      <c r="G18" s="12" t="s">
        <v>35</v>
      </c>
      <c r="H18" s="13" t="s">
        <v>36</v>
      </c>
      <c r="I18" s="320" t="s">
        <v>37</v>
      </c>
      <c r="J18" s="322" t="s">
        <v>38</v>
      </c>
      <c r="K18" s="323"/>
      <c r="L18" s="324"/>
      <c r="M18" s="320" t="s">
        <v>37</v>
      </c>
      <c r="N18" s="325"/>
      <c r="O18" s="326"/>
      <c r="P18" s="326"/>
      <c r="Q18" s="326"/>
      <c r="R18" s="326"/>
      <c r="S18" s="327"/>
    </row>
    <row r="19" spans="1:19" ht="12.75">
      <c r="A19" s="317"/>
      <c r="B19" s="318"/>
      <c r="C19" s="319"/>
      <c r="D19" s="14" t="s">
        <v>42</v>
      </c>
      <c r="E19" s="14" t="s">
        <v>39</v>
      </c>
      <c r="F19" s="14"/>
      <c r="G19" s="14"/>
      <c r="H19" s="15"/>
      <c r="I19" s="321"/>
      <c r="J19" s="15" t="s">
        <v>42</v>
      </c>
      <c r="K19" s="15" t="s">
        <v>43</v>
      </c>
      <c r="L19" s="15" t="s">
        <v>36</v>
      </c>
      <c r="M19" s="321"/>
      <c r="N19" s="328"/>
      <c r="O19" s="329"/>
      <c r="P19" s="329"/>
      <c r="Q19" s="329"/>
      <c r="R19" s="329"/>
      <c r="S19" s="330"/>
    </row>
    <row r="20" spans="1:19" ht="12.75">
      <c r="A20" s="16"/>
      <c r="B20" s="334" t="s">
        <v>91</v>
      </c>
      <c r="C20" s="335"/>
      <c r="D20" s="17">
        <v>5.6</v>
      </c>
      <c r="E20" s="18">
        <v>7</v>
      </c>
      <c r="F20" s="17"/>
      <c r="G20" s="17"/>
      <c r="H20" s="19">
        <v>10</v>
      </c>
      <c r="I20" s="19">
        <f>D20*E20*H20</f>
        <v>391.99999999999994</v>
      </c>
      <c r="J20" s="19"/>
      <c r="K20" s="19"/>
      <c r="L20" s="19"/>
      <c r="M20" s="20">
        <f>J20*K20*L20</f>
        <v>0</v>
      </c>
      <c r="N20" s="328"/>
      <c r="O20" s="329"/>
      <c r="P20" s="329"/>
      <c r="Q20" s="329"/>
      <c r="R20" s="329"/>
      <c r="S20" s="330"/>
    </row>
    <row r="21" spans="1:19" ht="13.5" thickBot="1">
      <c r="A21" s="21"/>
      <c r="B21" s="22"/>
      <c r="C21" s="22"/>
      <c r="D21" s="23"/>
      <c r="E21" s="24"/>
      <c r="F21" s="23"/>
      <c r="G21" s="23"/>
      <c r="H21" s="23"/>
      <c r="I21" s="25">
        <f>SUM(I20:I20)</f>
        <v>391.99999999999994</v>
      </c>
      <c r="J21" s="26"/>
      <c r="K21" s="26"/>
      <c r="L21" s="26"/>
      <c r="M21" s="27">
        <f>SUM(M20:M20)</f>
        <v>0</v>
      </c>
      <c r="N21" s="331"/>
      <c r="O21" s="332"/>
      <c r="P21" s="332"/>
      <c r="Q21" s="332"/>
      <c r="R21" s="332"/>
      <c r="S21" s="333"/>
    </row>
    <row r="22" spans="1:19" ht="13.5" thickBot="1">
      <c r="A22" s="1"/>
      <c r="B22" s="31"/>
      <c r="C22" s="31"/>
      <c r="D22" s="32"/>
      <c r="E22" s="33"/>
      <c r="F22" s="32"/>
      <c r="G22" s="32"/>
      <c r="H22" s="32"/>
      <c r="I22" s="32"/>
      <c r="J22" s="32"/>
      <c r="K22" s="32"/>
      <c r="L22" s="32"/>
      <c r="M22" s="34"/>
      <c r="N22" s="286"/>
      <c r="O22" s="286"/>
      <c r="P22" s="286"/>
      <c r="Q22" s="286"/>
      <c r="R22" s="286"/>
      <c r="S22" s="286"/>
    </row>
    <row r="23" spans="1:19" ht="31.5" customHeight="1" thickBot="1">
      <c r="A23" s="190"/>
      <c r="B23" s="309" t="str">
        <f>'Planilha Pad. SINAPI'!C16</f>
        <v>EXECUÇÃO DE ESCRITÓRIO EM CANTEIRO DE OBRA EM CHAPA DE MADEIRA COMPENSADA, NÃO INCLUSO MOBILIÁRIO E EQUIPAMENTOS. AF_02/2016</v>
      </c>
      <c r="C23" s="310"/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11"/>
      <c r="P23" s="312" t="s">
        <v>0</v>
      </c>
      <c r="Q23" s="313"/>
      <c r="R23" s="39">
        <f>I27</f>
        <v>12</v>
      </c>
      <c r="S23" s="40"/>
    </row>
    <row r="24" spans="1:19" ht="12.75">
      <c r="A24" s="314"/>
      <c r="B24" s="315"/>
      <c r="C24" s="316"/>
      <c r="D24" s="12" t="s">
        <v>32</v>
      </c>
      <c r="E24" s="12" t="s">
        <v>33</v>
      </c>
      <c r="F24" s="12" t="s">
        <v>34</v>
      </c>
      <c r="G24" s="12" t="s">
        <v>35</v>
      </c>
      <c r="H24" s="13" t="s">
        <v>36</v>
      </c>
      <c r="I24" s="320" t="s">
        <v>37</v>
      </c>
      <c r="J24" s="322" t="s">
        <v>38</v>
      </c>
      <c r="K24" s="323"/>
      <c r="L24" s="324"/>
      <c r="M24" s="320" t="s">
        <v>37</v>
      </c>
      <c r="N24" s="325"/>
      <c r="O24" s="326"/>
      <c r="P24" s="326"/>
      <c r="Q24" s="326"/>
      <c r="R24" s="326"/>
      <c r="S24" s="327"/>
    </row>
    <row r="25" spans="1:19" ht="12.75">
      <c r="A25" s="317"/>
      <c r="B25" s="318"/>
      <c r="C25" s="319"/>
      <c r="D25" s="14" t="s">
        <v>42</v>
      </c>
      <c r="E25" s="14" t="s">
        <v>39</v>
      </c>
      <c r="F25" s="14"/>
      <c r="G25" s="14"/>
      <c r="H25" s="15"/>
      <c r="I25" s="321"/>
      <c r="J25" s="15" t="s">
        <v>42</v>
      </c>
      <c r="K25" s="15" t="s">
        <v>43</v>
      </c>
      <c r="L25" s="15" t="s">
        <v>36</v>
      </c>
      <c r="M25" s="321"/>
      <c r="N25" s="328"/>
      <c r="O25" s="329"/>
      <c r="P25" s="329"/>
      <c r="Q25" s="329"/>
      <c r="R25" s="329"/>
      <c r="S25" s="330"/>
    </row>
    <row r="26" spans="1:19" ht="12.75">
      <c r="A26" s="16"/>
      <c r="B26" s="334"/>
      <c r="C26" s="335"/>
      <c r="D26" s="17">
        <v>3</v>
      </c>
      <c r="E26" s="18">
        <v>4</v>
      </c>
      <c r="F26" s="17"/>
      <c r="G26" s="17"/>
      <c r="H26" s="19"/>
      <c r="I26" s="19">
        <f>D26*E26</f>
        <v>12</v>
      </c>
      <c r="J26" s="19"/>
      <c r="K26" s="19"/>
      <c r="L26" s="19"/>
      <c r="M26" s="20">
        <f>J26*K26*L26</f>
        <v>0</v>
      </c>
      <c r="N26" s="328"/>
      <c r="O26" s="329"/>
      <c r="P26" s="329"/>
      <c r="Q26" s="329"/>
      <c r="R26" s="329"/>
      <c r="S26" s="330"/>
    </row>
    <row r="27" spans="1:19" ht="13.5" thickBot="1">
      <c r="A27" s="21"/>
      <c r="B27" s="22"/>
      <c r="C27" s="22"/>
      <c r="D27" s="23"/>
      <c r="E27" s="24"/>
      <c r="F27" s="23"/>
      <c r="G27" s="23"/>
      <c r="H27" s="23"/>
      <c r="I27" s="25">
        <f>SUM(I26:I26)</f>
        <v>12</v>
      </c>
      <c r="J27" s="26"/>
      <c r="K27" s="26"/>
      <c r="L27" s="26"/>
      <c r="M27" s="27">
        <f>SUM(M26:M26)</f>
        <v>0</v>
      </c>
      <c r="N27" s="331"/>
      <c r="O27" s="332"/>
      <c r="P27" s="332"/>
      <c r="Q27" s="332"/>
      <c r="R27" s="332"/>
      <c r="S27" s="333"/>
    </row>
    <row r="28" spans="1:19" ht="13.5" thickBot="1">
      <c r="A28" s="1"/>
      <c r="B28" s="31"/>
      <c r="C28" s="31"/>
      <c r="D28" s="32"/>
      <c r="E28" s="33"/>
      <c r="F28" s="32"/>
      <c r="G28" s="32"/>
      <c r="H28" s="32"/>
      <c r="I28" s="32"/>
      <c r="J28" s="32"/>
      <c r="K28" s="32"/>
      <c r="L28" s="32"/>
      <c r="M28" s="34"/>
      <c r="N28" s="286"/>
      <c r="O28" s="286"/>
      <c r="P28" s="286"/>
      <c r="Q28" s="286"/>
      <c r="R28" s="286"/>
      <c r="S28" s="286"/>
    </row>
    <row r="29" spans="1:19" ht="28.5" customHeight="1" thickBot="1">
      <c r="A29" s="190"/>
      <c r="B29" s="575" t="str">
        <f>'Planilha Pad. SINAPI'!C17</f>
        <v>EXECUÇÃO DE ALMOXARIFADO EM CANTEIRO DE OBRA EM CHAPA DE MADEIRA COMPENSADA, INCLUSO PRATELEIRAS. AF_02/2016</v>
      </c>
      <c r="C29" s="576"/>
      <c r="D29" s="576"/>
      <c r="E29" s="576"/>
      <c r="F29" s="576"/>
      <c r="G29" s="576"/>
      <c r="H29" s="576"/>
      <c r="I29" s="576"/>
      <c r="J29" s="576"/>
      <c r="K29" s="576"/>
      <c r="L29" s="576"/>
      <c r="M29" s="576"/>
      <c r="N29" s="576"/>
      <c r="O29" s="577"/>
      <c r="P29" s="312" t="s">
        <v>0</v>
      </c>
      <c r="Q29" s="313"/>
      <c r="R29" s="39">
        <f>I33</f>
        <v>12</v>
      </c>
      <c r="S29" s="40"/>
    </row>
    <row r="30" spans="1:19" ht="12.75">
      <c r="A30" s="314"/>
      <c r="B30" s="315"/>
      <c r="C30" s="316"/>
      <c r="D30" s="12" t="s">
        <v>32</v>
      </c>
      <c r="E30" s="12" t="s">
        <v>33</v>
      </c>
      <c r="F30" s="12" t="s">
        <v>34</v>
      </c>
      <c r="G30" s="12" t="s">
        <v>35</v>
      </c>
      <c r="H30" s="13" t="s">
        <v>36</v>
      </c>
      <c r="I30" s="320" t="s">
        <v>37</v>
      </c>
      <c r="J30" s="322" t="s">
        <v>38</v>
      </c>
      <c r="K30" s="323"/>
      <c r="L30" s="324"/>
      <c r="M30" s="320" t="s">
        <v>37</v>
      </c>
      <c r="N30" s="325"/>
      <c r="O30" s="326"/>
      <c r="P30" s="326"/>
      <c r="Q30" s="326"/>
      <c r="R30" s="326"/>
      <c r="S30" s="327"/>
    </row>
    <row r="31" spans="1:19" ht="12.75">
      <c r="A31" s="317"/>
      <c r="B31" s="318"/>
      <c r="C31" s="319"/>
      <c r="D31" s="14" t="s">
        <v>42</v>
      </c>
      <c r="E31" s="14" t="s">
        <v>39</v>
      </c>
      <c r="F31" s="14"/>
      <c r="G31" s="14"/>
      <c r="H31" s="15"/>
      <c r="I31" s="321"/>
      <c r="J31" s="15" t="s">
        <v>42</v>
      </c>
      <c r="K31" s="15" t="s">
        <v>43</v>
      </c>
      <c r="L31" s="15" t="s">
        <v>36</v>
      </c>
      <c r="M31" s="321"/>
      <c r="N31" s="328"/>
      <c r="O31" s="329"/>
      <c r="P31" s="329"/>
      <c r="Q31" s="329"/>
      <c r="R31" s="329"/>
      <c r="S31" s="330"/>
    </row>
    <row r="32" spans="1:19" ht="12.75">
      <c r="A32" s="16"/>
      <c r="B32" s="334"/>
      <c r="C32" s="335"/>
      <c r="D32" s="17">
        <v>3</v>
      </c>
      <c r="E32" s="18">
        <v>4</v>
      </c>
      <c r="F32" s="17"/>
      <c r="G32" s="17"/>
      <c r="H32" s="19"/>
      <c r="I32" s="19">
        <f>D32*E32</f>
        <v>12</v>
      </c>
      <c r="J32" s="19"/>
      <c r="K32" s="19"/>
      <c r="L32" s="19"/>
      <c r="M32" s="20">
        <f>J32*K32*L32</f>
        <v>0</v>
      </c>
      <c r="N32" s="328"/>
      <c r="O32" s="329"/>
      <c r="P32" s="329"/>
      <c r="Q32" s="329"/>
      <c r="R32" s="329"/>
      <c r="S32" s="330"/>
    </row>
    <row r="33" spans="1:19" ht="13.5" thickBot="1">
      <c r="A33" s="21"/>
      <c r="B33" s="22"/>
      <c r="C33" s="22"/>
      <c r="D33" s="23"/>
      <c r="E33" s="24"/>
      <c r="F33" s="23"/>
      <c r="G33" s="23"/>
      <c r="H33" s="23"/>
      <c r="I33" s="25">
        <f>SUM(I32:I32)</f>
        <v>12</v>
      </c>
      <c r="J33" s="26"/>
      <c r="K33" s="26"/>
      <c r="L33" s="26"/>
      <c r="M33" s="27">
        <f>SUM(M32:M32)</f>
        <v>0</v>
      </c>
      <c r="N33" s="331"/>
      <c r="O33" s="332"/>
      <c r="P33" s="332"/>
      <c r="Q33" s="332"/>
      <c r="R33" s="332"/>
      <c r="S33" s="333"/>
    </row>
    <row r="34" spans="1:19" ht="13.5" thickBot="1">
      <c r="A34" s="290"/>
      <c r="B34" s="22"/>
      <c r="C34" s="22"/>
      <c r="D34" s="23"/>
      <c r="E34" s="24"/>
      <c r="F34" s="23"/>
      <c r="G34" s="23"/>
      <c r="H34" s="23"/>
      <c r="I34" s="23"/>
      <c r="J34" s="23"/>
      <c r="K34" s="23"/>
      <c r="L34" s="23"/>
      <c r="M34" s="102"/>
      <c r="N34" s="287"/>
      <c r="O34" s="287"/>
      <c r="P34" s="287"/>
      <c r="Q34" s="287"/>
      <c r="R34" s="287"/>
      <c r="S34" s="288"/>
    </row>
    <row r="35" spans="1:19" ht="35.25" customHeight="1" thickBot="1">
      <c r="A35" s="190"/>
      <c r="B35" s="575" t="str">
        <f>'Planilha Pad. SINAPI'!C18</f>
        <v>EXECUÇÃO DE SANITÁRIO E VESTIÁRIO EM CANTEIRO DE OBRA EM CHAPA DE MADEIRA COMPENSADA, NÃO INCLUSO MOBILIÁRIO. AF_02/2016</v>
      </c>
      <c r="C35" s="576"/>
      <c r="D35" s="576"/>
      <c r="E35" s="576"/>
      <c r="F35" s="576"/>
      <c r="G35" s="576"/>
      <c r="H35" s="576"/>
      <c r="I35" s="576"/>
      <c r="J35" s="576"/>
      <c r="K35" s="576"/>
      <c r="L35" s="576"/>
      <c r="M35" s="576"/>
      <c r="N35" s="576"/>
      <c r="O35" s="577"/>
      <c r="P35" s="312" t="s">
        <v>0</v>
      </c>
      <c r="Q35" s="313"/>
      <c r="R35" s="39">
        <f>I39</f>
        <v>12</v>
      </c>
      <c r="S35" s="40"/>
    </row>
    <row r="36" spans="1:19" ht="12.75">
      <c r="A36" s="314"/>
      <c r="B36" s="315"/>
      <c r="C36" s="316"/>
      <c r="D36" s="12" t="s">
        <v>32</v>
      </c>
      <c r="E36" s="12" t="s">
        <v>33</v>
      </c>
      <c r="F36" s="12" t="s">
        <v>34</v>
      </c>
      <c r="G36" s="12" t="s">
        <v>35</v>
      </c>
      <c r="H36" s="13" t="s">
        <v>36</v>
      </c>
      <c r="I36" s="320" t="s">
        <v>37</v>
      </c>
      <c r="J36" s="322" t="s">
        <v>38</v>
      </c>
      <c r="K36" s="323"/>
      <c r="L36" s="324"/>
      <c r="M36" s="320" t="s">
        <v>37</v>
      </c>
      <c r="N36" s="325"/>
      <c r="O36" s="326"/>
      <c r="P36" s="326"/>
      <c r="Q36" s="326"/>
      <c r="R36" s="326"/>
      <c r="S36" s="327"/>
    </row>
    <row r="37" spans="1:19" ht="12.75">
      <c r="A37" s="317"/>
      <c r="B37" s="318"/>
      <c r="C37" s="319"/>
      <c r="D37" s="14" t="s">
        <v>42</v>
      </c>
      <c r="E37" s="14" t="s">
        <v>39</v>
      </c>
      <c r="F37" s="14"/>
      <c r="G37" s="14"/>
      <c r="H37" s="15"/>
      <c r="I37" s="321"/>
      <c r="J37" s="15" t="s">
        <v>42</v>
      </c>
      <c r="K37" s="15" t="s">
        <v>43</v>
      </c>
      <c r="L37" s="15" t="s">
        <v>36</v>
      </c>
      <c r="M37" s="321"/>
      <c r="N37" s="328"/>
      <c r="O37" s="329"/>
      <c r="P37" s="329"/>
      <c r="Q37" s="329"/>
      <c r="R37" s="329"/>
      <c r="S37" s="330"/>
    </row>
    <row r="38" spans="1:19" ht="12.75">
      <c r="A38" s="16"/>
      <c r="B38" s="334"/>
      <c r="C38" s="335"/>
      <c r="D38" s="17">
        <v>3</v>
      </c>
      <c r="E38" s="18">
        <v>4</v>
      </c>
      <c r="F38" s="17"/>
      <c r="G38" s="17"/>
      <c r="H38" s="19"/>
      <c r="I38" s="19">
        <f>D38*E38</f>
        <v>12</v>
      </c>
      <c r="J38" s="19"/>
      <c r="K38" s="19"/>
      <c r="L38" s="19"/>
      <c r="M38" s="20">
        <f>J38*K38*L38</f>
        <v>0</v>
      </c>
      <c r="N38" s="328"/>
      <c r="O38" s="329"/>
      <c r="P38" s="329"/>
      <c r="Q38" s="329"/>
      <c r="R38" s="329"/>
      <c r="S38" s="330"/>
    </row>
    <row r="39" spans="1:19" ht="13.5" thickBot="1">
      <c r="A39" s="21"/>
      <c r="B39" s="22"/>
      <c r="C39" s="22"/>
      <c r="D39" s="23"/>
      <c r="E39" s="24"/>
      <c r="F39" s="23"/>
      <c r="G39" s="23"/>
      <c r="H39" s="23"/>
      <c r="I39" s="25">
        <f>SUM(I38:I38)</f>
        <v>12</v>
      </c>
      <c r="J39" s="26"/>
      <c r="K39" s="26"/>
      <c r="L39" s="26"/>
      <c r="M39" s="27">
        <f>SUM(M38:M38)</f>
        <v>0</v>
      </c>
      <c r="N39" s="331"/>
      <c r="O39" s="332"/>
      <c r="P39" s="332"/>
      <c r="Q39" s="332"/>
      <c r="R39" s="332"/>
      <c r="S39" s="333"/>
    </row>
    <row r="40" spans="1:19" ht="13.5" thickBot="1">
      <c r="A40" s="290"/>
      <c r="B40" s="22"/>
      <c r="C40" s="22"/>
      <c r="D40" s="23"/>
      <c r="E40" s="24"/>
      <c r="F40" s="23"/>
      <c r="G40" s="23"/>
      <c r="H40" s="23"/>
      <c r="I40" s="23"/>
      <c r="J40" s="23"/>
      <c r="K40" s="23"/>
      <c r="L40" s="23"/>
      <c r="M40" s="102"/>
      <c r="N40" s="287"/>
      <c r="O40" s="287"/>
      <c r="P40" s="287"/>
      <c r="Q40" s="287"/>
      <c r="R40" s="287"/>
      <c r="S40" s="288"/>
    </row>
    <row r="41" spans="1:19" ht="13.5" thickBot="1">
      <c r="A41" s="190"/>
      <c r="B41" s="309" t="str">
        <f>'Planilha Pad. SINAPI'!C19</f>
        <v>PLACA DE OBRA EM CHAPA DE ACO GALVANIZADO</v>
      </c>
      <c r="C41" s="310"/>
      <c r="D41" s="310"/>
      <c r="E41" s="310"/>
      <c r="F41" s="310"/>
      <c r="G41" s="310"/>
      <c r="H41" s="310"/>
      <c r="I41" s="310"/>
      <c r="J41" s="310"/>
      <c r="K41" s="310"/>
      <c r="L41" s="310"/>
      <c r="M41" s="310"/>
      <c r="N41" s="310"/>
      <c r="O41" s="311"/>
      <c r="P41" s="312" t="s">
        <v>0</v>
      </c>
      <c r="Q41" s="313"/>
      <c r="R41" s="39">
        <f>I45</f>
        <v>8</v>
      </c>
      <c r="S41" s="40"/>
    </row>
    <row r="42" spans="1:19" ht="12.75">
      <c r="A42" s="314"/>
      <c r="B42" s="315"/>
      <c r="C42" s="316"/>
      <c r="D42" s="12" t="s">
        <v>32</v>
      </c>
      <c r="E42" s="12" t="s">
        <v>33</v>
      </c>
      <c r="F42" s="12" t="s">
        <v>34</v>
      </c>
      <c r="G42" s="12" t="s">
        <v>35</v>
      </c>
      <c r="H42" s="13" t="s">
        <v>36</v>
      </c>
      <c r="I42" s="320" t="s">
        <v>37</v>
      </c>
      <c r="J42" s="322" t="s">
        <v>38</v>
      </c>
      <c r="K42" s="323"/>
      <c r="L42" s="324"/>
      <c r="M42" s="320" t="s">
        <v>37</v>
      </c>
      <c r="N42" s="325"/>
      <c r="O42" s="326"/>
      <c r="P42" s="326"/>
      <c r="Q42" s="326"/>
      <c r="R42" s="326"/>
      <c r="S42" s="327"/>
    </row>
    <row r="43" spans="1:19" ht="12.75">
      <c r="A43" s="317"/>
      <c r="B43" s="318"/>
      <c r="C43" s="319"/>
      <c r="D43" s="14" t="s">
        <v>42</v>
      </c>
      <c r="E43" s="14" t="s">
        <v>39</v>
      </c>
      <c r="F43" s="14"/>
      <c r="G43" s="14"/>
      <c r="H43" s="15"/>
      <c r="I43" s="321"/>
      <c r="J43" s="15" t="s">
        <v>42</v>
      </c>
      <c r="K43" s="15" t="s">
        <v>43</v>
      </c>
      <c r="L43" s="15" t="s">
        <v>36</v>
      </c>
      <c r="M43" s="321"/>
      <c r="N43" s="328"/>
      <c r="O43" s="329"/>
      <c r="P43" s="329"/>
      <c r="Q43" s="329"/>
      <c r="R43" s="329"/>
      <c r="S43" s="330"/>
    </row>
    <row r="44" spans="1:19" ht="12.75">
      <c r="A44" s="16"/>
      <c r="B44" s="334"/>
      <c r="C44" s="335"/>
      <c r="D44" s="17">
        <v>2</v>
      </c>
      <c r="E44" s="18">
        <v>4</v>
      </c>
      <c r="F44" s="17"/>
      <c r="G44" s="17"/>
      <c r="H44" s="19"/>
      <c r="I44" s="19">
        <f>D44*E44</f>
        <v>8</v>
      </c>
      <c r="J44" s="19"/>
      <c r="K44" s="19"/>
      <c r="L44" s="19"/>
      <c r="M44" s="20">
        <f>J44*K44*L44</f>
        <v>0</v>
      </c>
      <c r="N44" s="328"/>
      <c r="O44" s="329"/>
      <c r="P44" s="329"/>
      <c r="Q44" s="329"/>
      <c r="R44" s="329"/>
      <c r="S44" s="330"/>
    </row>
    <row r="45" spans="1:19" ht="13.5" thickBot="1">
      <c r="A45" s="21"/>
      <c r="B45" s="22"/>
      <c r="C45" s="22"/>
      <c r="D45" s="23"/>
      <c r="E45" s="24"/>
      <c r="F45" s="23"/>
      <c r="G45" s="23"/>
      <c r="H45" s="23"/>
      <c r="I45" s="25">
        <f>SUM(I44:I44)</f>
        <v>8</v>
      </c>
      <c r="J45" s="26"/>
      <c r="K45" s="26"/>
      <c r="L45" s="26"/>
      <c r="M45" s="27">
        <f>SUM(M44:M44)</f>
        <v>0</v>
      </c>
      <c r="N45" s="331"/>
      <c r="O45" s="332"/>
      <c r="P45" s="332"/>
      <c r="Q45" s="332"/>
      <c r="R45" s="332"/>
      <c r="S45" s="333"/>
    </row>
    <row r="46" spans="1:19" ht="13.5" thickBot="1">
      <c r="A46" s="290"/>
      <c r="B46" s="22"/>
      <c r="C46" s="22"/>
      <c r="D46" s="23"/>
      <c r="E46" s="24"/>
      <c r="F46" s="23"/>
      <c r="G46" s="23"/>
      <c r="H46" s="23"/>
      <c r="I46" s="23"/>
      <c r="J46" s="23"/>
      <c r="K46" s="23"/>
      <c r="L46" s="23"/>
      <c r="M46" s="102"/>
      <c r="N46" s="287"/>
      <c r="O46" s="287"/>
      <c r="P46" s="287"/>
      <c r="Q46" s="287"/>
      <c r="R46" s="287"/>
      <c r="S46" s="288"/>
    </row>
    <row r="47" spans="1:19" ht="13.5" thickBot="1">
      <c r="A47" s="190"/>
      <c r="B47" s="309" t="str">
        <f>'Planilha Pad. SINAPI'!C20</f>
        <v>TAPUME DE CHAPA DE MADEIRA COMPENSADA, E= 6MM, COM PINTURA A CAL E REAPROVEITAMENTO DE 2X</v>
      </c>
      <c r="C47" s="310"/>
      <c r="D47" s="310"/>
      <c r="E47" s="310"/>
      <c r="F47" s="310"/>
      <c r="G47" s="310"/>
      <c r="H47" s="310"/>
      <c r="I47" s="310"/>
      <c r="J47" s="310"/>
      <c r="K47" s="310"/>
      <c r="L47" s="310"/>
      <c r="M47" s="310"/>
      <c r="N47" s="310"/>
      <c r="O47" s="311"/>
      <c r="P47" s="312" t="s">
        <v>0</v>
      </c>
      <c r="Q47" s="313"/>
      <c r="R47" s="39">
        <f>I51</f>
        <v>240</v>
      </c>
      <c r="S47" s="40"/>
    </row>
    <row r="48" spans="1:19" ht="12.75">
      <c r="A48" s="314"/>
      <c r="B48" s="315"/>
      <c r="C48" s="316"/>
      <c r="D48" s="12" t="s">
        <v>32</v>
      </c>
      <c r="E48" s="12" t="s">
        <v>33</v>
      </c>
      <c r="F48" s="12" t="s">
        <v>34</v>
      </c>
      <c r="G48" s="12" t="s">
        <v>35</v>
      </c>
      <c r="H48" s="13" t="s">
        <v>36</v>
      </c>
      <c r="I48" s="320" t="s">
        <v>37</v>
      </c>
      <c r="J48" s="322" t="s">
        <v>38</v>
      </c>
      <c r="K48" s="323"/>
      <c r="L48" s="324"/>
      <c r="M48" s="320" t="s">
        <v>37</v>
      </c>
      <c r="N48" s="325"/>
      <c r="O48" s="326"/>
      <c r="P48" s="326"/>
      <c r="Q48" s="326"/>
      <c r="R48" s="326"/>
      <c r="S48" s="327"/>
    </row>
    <row r="49" spans="1:19" ht="12.75">
      <c r="A49" s="317"/>
      <c r="B49" s="318"/>
      <c r="C49" s="319"/>
      <c r="D49" s="14" t="s">
        <v>42</v>
      </c>
      <c r="E49" s="14" t="s">
        <v>39</v>
      </c>
      <c r="F49" s="14" t="s">
        <v>66</v>
      </c>
      <c r="G49" s="14"/>
      <c r="H49" s="15"/>
      <c r="I49" s="321"/>
      <c r="J49" s="15" t="s">
        <v>42</v>
      </c>
      <c r="K49" s="15" t="s">
        <v>43</v>
      </c>
      <c r="L49" s="15" t="s">
        <v>36</v>
      </c>
      <c r="M49" s="321"/>
      <c r="N49" s="328"/>
      <c r="O49" s="329"/>
      <c r="P49" s="329"/>
      <c r="Q49" s="329"/>
      <c r="R49" s="329"/>
      <c r="S49" s="330"/>
    </row>
    <row r="50" spans="1:19" ht="12.75">
      <c r="A50" s="16"/>
      <c r="B50" s="334"/>
      <c r="C50" s="335"/>
      <c r="D50" s="17">
        <v>120</v>
      </c>
      <c r="E50" s="18"/>
      <c r="F50" s="17">
        <v>2</v>
      </c>
      <c r="G50" s="17"/>
      <c r="H50" s="19"/>
      <c r="I50" s="19">
        <f>D50*F50</f>
        <v>240</v>
      </c>
      <c r="J50" s="19"/>
      <c r="K50" s="19"/>
      <c r="L50" s="19"/>
      <c r="M50" s="20">
        <f>J50*K50*L50</f>
        <v>0</v>
      </c>
      <c r="N50" s="328"/>
      <c r="O50" s="329"/>
      <c r="P50" s="329"/>
      <c r="Q50" s="329"/>
      <c r="R50" s="329"/>
      <c r="S50" s="330"/>
    </row>
    <row r="51" spans="1:19" ht="13.5" thickBot="1">
      <c r="A51" s="21"/>
      <c r="B51" s="22"/>
      <c r="C51" s="22"/>
      <c r="D51" s="23"/>
      <c r="E51" s="24"/>
      <c r="F51" s="23"/>
      <c r="G51" s="23"/>
      <c r="H51" s="23"/>
      <c r="I51" s="25">
        <f>SUM(I50:I50)</f>
        <v>240</v>
      </c>
      <c r="J51" s="26"/>
      <c r="K51" s="26"/>
      <c r="L51" s="26"/>
      <c r="M51" s="27">
        <f>SUM(M50:M50)</f>
        <v>0</v>
      </c>
      <c r="N51" s="331"/>
      <c r="O51" s="332"/>
      <c r="P51" s="332"/>
      <c r="Q51" s="332"/>
      <c r="R51" s="332"/>
      <c r="S51" s="333"/>
    </row>
    <row r="52" spans="1:19" ht="12.75">
      <c r="A52" s="1"/>
      <c r="B52" s="31"/>
      <c r="C52" s="31"/>
      <c r="D52" s="32"/>
      <c r="E52" s="33"/>
      <c r="F52" s="32"/>
      <c r="G52" s="32"/>
      <c r="H52" s="32"/>
      <c r="I52" s="32"/>
      <c r="J52" s="32"/>
      <c r="K52" s="32"/>
      <c r="L52" s="32"/>
      <c r="M52" s="34"/>
      <c r="N52" s="286"/>
      <c r="O52" s="286"/>
      <c r="P52" s="286"/>
      <c r="Q52" s="286"/>
      <c r="R52" s="286"/>
      <c r="S52" s="286"/>
    </row>
    <row r="53" spans="1:19" s="29" customFormat="1" ht="13.5" thickBot="1">
      <c r="A53" s="28" t="s">
        <v>58</v>
      </c>
      <c r="B53" s="351" t="s">
        <v>62</v>
      </c>
      <c r="C53" s="351"/>
      <c r="D53" s="351"/>
      <c r="E53" s="351"/>
      <c r="F53" s="351"/>
      <c r="G53" s="351"/>
      <c r="H53" s="351"/>
      <c r="I53" s="351"/>
      <c r="J53" s="351"/>
      <c r="K53" s="351"/>
      <c r="L53" s="351"/>
      <c r="M53" s="351"/>
      <c r="N53" s="351"/>
      <c r="O53" s="351"/>
      <c r="P53" s="351"/>
      <c r="Q53" s="351"/>
      <c r="R53" s="351"/>
      <c r="S53" s="351"/>
    </row>
    <row r="54" spans="1:19" ht="13.5" thickBot="1">
      <c r="A54" s="190"/>
      <c r="B54" s="309" t="str">
        <f>'Planilha Pad. SINAPI'!C23</f>
        <v>ESCAVAÇÃO MANUAL DE VALA</v>
      </c>
      <c r="C54" s="310"/>
      <c r="D54" s="310"/>
      <c r="E54" s="310"/>
      <c r="F54" s="310"/>
      <c r="G54" s="310"/>
      <c r="H54" s="310"/>
      <c r="I54" s="310"/>
      <c r="J54" s="310"/>
      <c r="K54" s="310"/>
      <c r="L54" s="310"/>
      <c r="M54" s="310"/>
      <c r="N54" s="310"/>
      <c r="O54" s="311"/>
      <c r="P54" s="312" t="s">
        <v>1</v>
      </c>
      <c r="Q54" s="313"/>
      <c r="R54" s="39">
        <f>I61-M61</f>
        <v>40.900000000000006</v>
      </c>
      <c r="S54" s="40"/>
    </row>
    <row r="55" spans="1:19" ht="12.75">
      <c r="A55" s="314"/>
      <c r="B55" s="315"/>
      <c r="C55" s="316"/>
      <c r="D55" s="12" t="s">
        <v>32</v>
      </c>
      <c r="E55" s="12" t="s">
        <v>33</v>
      </c>
      <c r="F55" s="12" t="s">
        <v>34</v>
      </c>
      <c r="G55" s="12" t="s">
        <v>35</v>
      </c>
      <c r="H55" s="13" t="s">
        <v>36</v>
      </c>
      <c r="I55" s="320" t="s">
        <v>37</v>
      </c>
      <c r="J55" s="322" t="s">
        <v>38</v>
      </c>
      <c r="K55" s="323"/>
      <c r="L55" s="324"/>
      <c r="M55" s="320" t="s">
        <v>37</v>
      </c>
      <c r="N55" s="53"/>
      <c r="O55" s="54"/>
      <c r="P55" s="54"/>
      <c r="Q55" s="54"/>
      <c r="R55" s="54"/>
      <c r="S55" s="55"/>
    </row>
    <row r="56" spans="1:19" ht="12.75">
      <c r="A56" s="317"/>
      <c r="B56" s="318"/>
      <c r="C56" s="319"/>
      <c r="D56" s="14" t="s">
        <v>42</v>
      </c>
      <c r="E56" s="14" t="s">
        <v>39</v>
      </c>
      <c r="F56" s="14" t="s">
        <v>40</v>
      </c>
      <c r="G56" s="14" t="s">
        <v>41</v>
      </c>
      <c r="H56" s="15"/>
      <c r="I56" s="321"/>
      <c r="J56" s="15" t="s">
        <v>42</v>
      </c>
      <c r="K56" s="15" t="s">
        <v>43</v>
      </c>
      <c r="L56" s="15" t="s">
        <v>36</v>
      </c>
      <c r="M56" s="321"/>
      <c r="N56" s="56"/>
      <c r="O56" s="57"/>
      <c r="P56" s="57"/>
      <c r="Q56" s="57"/>
      <c r="R56" s="57"/>
      <c r="S56" s="58"/>
    </row>
    <row r="57" spans="1:19" ht="12.75">
      <c r="A57" s="16"/>
      <c r="B57" s="334"/>
      <c r="C57" s="335"/>
      <c r="D57" s="17">
        <v>5.6</v>
      </c>
      <c r="E57" s="18">
        <v>0.4</v>
      </c>
      <c r="F57" s="17">
        <v>0.25</v>
      </c>
      <c r="G57" s="17">
        <v>10</v>
      </c>
      <c r="H57" s="19">
        <v>2</v>
      </c>
      <c r="I57" s="19">
        <f>D57*G57*E57*F57*H57</f>
        <v>11.200000000000001</v>
      </c>
      <c r="J57" s="19"/>
      <c r="K57" s="19"/>
      <c r="L57" s="19"/>
      <c r="M57" s="20">
        <f>J57*K57*L57</f>
        <v>0</v>
      </c>
      <c r="N57" s="56"/>
      <c r="O57" s="57"/>
      <c r="P57" s="57"/>
      <c r="Q57" s="57"/>
      <c r="R57" s="57"/>
      <c r="S57" s="58"/>
    </row>
    <row r="58" spans="1:19" ht="12.75">
      <c r="A58" s="16"/>
      <c r="B58" s="334"/>
      <c r="C58" s="335"/>
      <c r="D58" s="17">
        <v>7</v>
      </c>
      <c r="E58" s="18">
        <v>0.4</v>
      </c>
      <c r="F58" s="17">
        <v>0.25</v>
      </c>
      <c r="G58" s="17">
        <v>10</v>
      </c>
      <c r="H58" s="19">
        <v>3</v>
      </c>
      <c r="I58" s="19">
        <f>D58*G58*E58*F58*H58</f>
        <v>21</v>
      </c>
      <c r="J58" s="19"/>
      <c r="K58" s="19"/>
      <c r="L58" s="19"/>
      <c r="M58" s="20">
        <f>J58*K58*L58</f>
        <v>0</v>
      </c>
      <c r="N58" s="56"/>
      <c r="O58" s="57"/>
      <c r="P58" s="57"/>
      <c r="Q58" s="57"/>
      <c r="R58" s="57"/>
      <c r="S58" s="58"/>
    </row>
    <row r="59" spans="1:19" ht="12.75">
      <c r="A59" s="16"/>
      <c r="B59" s="334"/>
      <c r="C59" s="335"/>
      <c r="D59" s="17">
        <v>2.5</v>
      </c>
      <c r="E59" s="18">
        <v>0.4</v>
      </c>
      <c r="F59" s="17">
        <v>0.25</v>
      </c>
      <c r="G59" s="17">
        <v>10</v>
      </c>
      <c r="H59" s="19"/>
      <c r="I59" s="19">
        <f>D59*E59*F59*G59</f>
        <v>2.5</v>
      </c>
      <c r="J59" s="19"/>
      <c r="K59" s="19"/>
      <c r="L59" s="19"/>
      <c r="M59" s="20">
        <f>J59*K59*L59</f>
        <v>0</v>
      </c>
      <c r="N59" s="56"/>
      <c r="O59" s="57"/>
      <c r="P59" s="57"/>
      <c r="Q59" s="57"/>
      <c r="R59" s="57"/>
      <c r="S59" s="58"/>
    </row>
    <row r="60" spans="1:19" ht="12.75">
      <c r="A60" s="16"/>
      <c r="B60" s="334" t="s">
        <v>93</v>
      </c>
      <c r="C60" s="335"/>
      <c r="D60" s="17">
        <f>1.9+1.2+1.9+1.2</f>
        <v>6.2</v>
      </c>
      <c r="E60" s="18">
        <v>0.4</v>
      </c>
      <c r="F60" s="17">
        <v>0.25</v>
      </c>
      <c r="G60" s="17">
        <v>10</v>
      </c>
      <c r="H60" s="19"/>
      <c r="I60" s="19">
        <f>D60*E60*F60*G60</f>
        <v>6.200000000000001</v>
      </c>
      <c r="J60" s="19"/>
      <c r="K60" s="19"/>
      <c r="L60" s="19"/>
      <c r="M60" s="20">
        <f>J60*K60*L60</f>
        <v>0</v>
      </c>
      <c r="N60" s="56"/>
      <c r="O60" s="57"/>
      <c r="P60" s="57"/>
      <c r="Q60" s="57"/>
      <c r="R60" s="57"/>
      <c r="S60" s="58"/>
    </row>
    <row r="61" spans="1:19" ht="13.5" thickBot="1">
      <c r="A61" s="21"/>
      <c r="B61" s="22"/>
      <c r="C61" s="22"/>
      <c r="D61" s="23"/>
      <c r="E61" s="24"/>
      <c r="F61" s="23"/>
      <c r="G61" s="23"/>
      <c r="H61" s="23"/>
      <c r="I61" s="25">
        <f>SUM(I57:I60)</f>
        <v>40.900000000000006</v>
      </c>
      <c r="J61" s="26"/>
      <c r="K61" s="26"/>
      <c r="L61" s="26"/>
      <c r="M61" s="27"/>
      <c r="N61" s="59"/>
      <c r="O61" s="60"/>
      <c r="P61" s="60"/>
      <c r="Q61" s="60"/>
      <c r="R61" s="60"/>
      <c r="S61" s="61"/>
    </row>
    <row r="62" ht="13.5" thickBot="1"/>
    <row r="63" spans="1:19" ht="13.5" thickBot="1">
      <c r="A63" s="190"/>
      <c r="B63" s="309" t="str">
        <f>'Planilha Pad. SINAPI'!C24</f>
        <v>PREPARO DE FUNDO DE VALA COM LARGURA MENOR QUE 1,50 M, EM LOCAL COM NIVEL BAIXO DE INTERFERENCIA</v>
      </c>
      <c r="C63" s="310"/>
      <c r="D63" s="310"/>
      <c r="E63" s="310"/>
      <c r="F63" s="310"/>
      <c r="G63" s="310"/>
      <c r="H63" s="310"/>
      <c r="I63" s="310"/>
      <c r="J63" s="310"/>
      <c r="K63" s="310"/>
      <c r="L63" s="310"/>
      <c r="M63" s="310"/>
      <c r="N63" s="310"/>
      <c r="O63" s="311"/>
      <c r="P63" s="312" t="s">
        <v>0</v>
      </c>
      <c r="Q63" s="313"/>
      <c r="R63" s="39">
        <f>I70-M70</f>
        <v>163.60000000000002</v>
      </c>
      <c r="S63" s="40"/>
    </row>
    <row r="64" spans="1:19" ht="12.75">
      <c r="A64" s="314"/>
      <c r="B64" s="315"/>
      <c r="C64" s="316"/>
      <c r="D64" s="12" t="s">
        <v>32</v>
      </c>
      <c r="E64" s="12" t="s">
        <v>33</v>
      </c>
      <c r="F64" s="12" t="s">
        <v>34</v>
      </c>
      <c r="G64" s="12" t="s">
        <v>35</v>
      </c>
      <c r="H64" s="13" t="s">
        <v>36</v>
      </c>
      <c r="I64" s="320" t="s">
        <v>37</v>
      </c>
      <c r="J64" s="322" t="s">
        <v>38</v>
      </c>
      <c r="K64" s="323"/>
      <c r="L64" s="324"/>
      <c r="M64" s="320" t="s">
        <v>37</v>
      </c>
      <c r="N64" s="53"/>
      <c r="O64" s="54"/>
      <c r="P64" s="54"/>
      <c r="Q64" s="54"/>
      <c r="R64" s="54"/>
      <c r="S64" s="55"/>
    </row>
    <row r="65" spans="1:19" ht="12.75">
      <c r="A65" s="317"/>
      <c r="B65" s="318"/>
      <c r="C65" s="319"/>
      <c r="D65" s="14" t="s">
        <v>42</v>
      </c>
      <c r="E65" s="14" t="s">
        <v>39</v>
      </c>
      <c r="F65" s="14" t="s">
        <v>40</v>
      </c>
      <c r="G65" s="14" t="s">
        <v>41</v>
      </c>
      <c r="H65" s="15"/>
      <c r="I65" s="321"/>
      <c r="J65" s="15" t="s">
        <v>42</v>
      </c>
      <c r="K65" s="15" t="s">
        <v>43</v>
      </c>
      <c r="L65" s="15" t="s">
        <v>36</v>
      </c>
      <c r="M65" s="321"/>
      <c r="N65" s="56"/>
      <c r="O65" s="57"/>
      <c r="P65" s="57"/>
      <c r="Q65" s="57"/>
      <c r="R65" s="57"/>
      <c r="S65" s="58"/>
    </row>
    <row r="66" spans="1:19" ht="12.75">
      <c r="A66" s="16"/>
      <c r="B66" s="334"/>
      <c r="C66" s="335"/>
      <c r="D66" s="17">
        <v>5.6</v>
      </c>
      <c r="E66" s="18">
        <v>0.4</v>
      </c>
      <c r="F66" s="17"/>
      <c r="G66" s="17">
        <v>10</v>
      </c>
      <c r="H66" s="19">
        <v>2</v>
      </c>
      <c r="I66" s="19">
        <f>D66*E66*H66*G66</f>
        <v>44.8</v>
      </c>
      <c r="J66" s="19"/>
      <c r="K66" s="19"/>
      <c r="L66" s="19"/>
      <c r="M66" s="20">
        <f>J66*K66*L66</f>
        <v>0</v>
      </c>
      <c r="N66" s="56"/>
      <c r="O66" s="57"/>
      <c r="P66" s="57"/>
      <c r="Q66" s="57"/>
      <c r="R66" s="57"/>
      <c r="S66" s="58"/>
    </row>
    <row r="67" spans="1:19" ht="12.75">
      <c r="A67" s="16"/>
      <c r="B67" s="334"/>
      <c r="C67" s="335"/>
      <c r="D67" s="17">
        <v>7</v>
      </c>
      <c r="E67" s="18">
        <v>0.4</v>
      </c>
      <c r="F67" s="17"/>
      <c r="G67" s="17">
        <v>10</v>
      </c>
      <c r="H67" s="19">
        <v>3</v>
      </c>
      <c r="I67" s="19">
        <f>D67*E67*H67*G67</f>
        <v>84</v>
      </c>
      <c r="J67" s="19"/>
      <c r="K67" s="19"/>
      <c r="L67" s="19"/>
      <c r="M67" s="20">
        <f>J67*K67*L67</f>
        <v>0</v>
      </c>
      <c r="N67" s="56"/>
      <c r="O67" s="57"/>
      <c r="P67" s="57"/>
      <c r="Q67" s="57"/>
      <c r="R67" s="57"/>
      <c r="S67" s="58"/>
    </row>
    <row r="68" spans="1:19" ht="12.75">
      <c r="A68" s="16"/>
      <c r="B68" s="334"/>
      <c r="C68" s="335"/>
      <c r="D68" s="17">
        <v>2.5</v>
      </c>
      <c r="E68" s="18">
        <v>0.4</v>
      </c>
      <c r="F68" s="17"/>
      <c r="G68" s="17">
        <v>10</v>
      </c>
      <c r="H68" s="19"/>
      <c r="I68" s="19">
        <f>D68*E68*G68</f>
        <v>10</v>
      </c>
      <c r="J68" s="19"/>
      <c r="K68" s="19"/>
      <c r="L68" s="19"/>
      <c r="M68" s="20">
        <f>J68*K68*L68</f>
        <v>0</v>
      </c>
      <c r="N68" s="56"/>
      <c r="O68" s="57"/>
      <c r="P68" s="57"/>
      <c r="Q68" s="57"/>
      <c r="R68" s="57"/>
      <c r="S68" s="58"/>
    </row>
    <row r="69" spans="1:19" ht="12.75">
      <c r="A69" s="16"/>
      <c r="B69" s="334" t="s">
        <v>93</v>
      </c>
      <c r="C69" s="335"/>
      <c r="D69" s="17">
        <f>1.9+1.2+1.9+1.2</f>
        <v>6.2</v>
      </c>
      <c r="E69" s="18">
        <v>0.4</v>
      </c>
      <c r="F69" s="17"/>
      <c r="G69" s="17">
        <v>10</v>
      </c>
      <c r="H69" s="19"/>
      <c r="I69" s="19">
        <f>D69*E69*G69</f>
        <v>24.800000000000004</v>
      </c>
      <c r="J69" s="19"/>
      <c r="K69" s="19"/>
      <c r="L69" s="19"/>
      <c r="M69" s="20">
        <f>J69*K69*L69</f>
        <v>0</v>
      </c>
      <c r="N69" s="56"/>
      <c r="O69" s="57"/>
      <c r="P69" s="57"/>
      <c r="Q69" s="57"/>
      <c r="R69" s="57"/>
      <c r="S69" s="58"/>
    </row>
    <row r="70" spans="1:19" ht="13.5" thickBot="1">
      <c r="A70" s="21"/>
      <c r="B70" s="22"/>
      <c r="C70" s="22"/>
      <c r="D70" s="23"/>
      <c r="E70" s="24"/>
      <c r="F70" s="23"/>
      <c r="G70" s="23"/>
      <c r="H70" s="23"/>
      <c r="I70" s="25">
        <f>SUM(I66:I69)</f>
        <v>163.60000000000002</v>
      </c>
      <c r="J70" s="26"/>
      <c r="K70" s="26"/>
      <c r="L70" s="26"/>
      <c r="M70" s="27"/>
      <c r="N70" s="59"/>
      <c r="O70" s="60"/>
      <c r="P70" s="60"/>
      <c r="Q70" s="60"/>
      <c r="R70" s="60"/>
      <c r="S70" s="61"/>
    </row>
    <row r="71" spans="1:19" ht="13.5" thickBot="1">
      <c r="A71" s="290"/>
      <c r="B71" s="22"/>
      <c r="C71" s="22"/>
      <c r="D71" s="23"/>
      <c r="E71" s="24"/>
      <c r="F71" s="23"/>
      <c r="G71" s="23"/>
      <c r="H71" s="23"/>
      <c r="I71" s="23"/>
      <c r="J71" s="23"/>
      <c r="K71" s="23"/>
      <c r="L71" s="23"/>
      <c r="M71" s="102"/>
      <c r="N71" s="60"/>
      <c r="O71" s="60"/>
      <c r="P71" s="60"/>
      <c r="Q71" s="60"/>
      <c r="R71" s="60"/>
      <c r="S71" s="61"/>
    </row>
    <row r="72" spans="1:19" ht="13.5" thickBot="1">
      <c r="A72" s="190"/>
      <c r="B72" s="309" t="str">
        <f>'Planilha Pad. SINAPI'!C25</f>
        <v>REATERRO MANUAL DE VALAS COM COMPACTAÇÃO MECANIZADA</v>
      </c>
      <c r="C72" s="310"/>
      <c r="D72" s="310"/>
      <c r="E72" s="310"/>
      <c r="F72" s="310"/>
      <c r="G72" s="310"/>
      <c r="H72" s="310"/>
      <c r="I72" s="310"/>
      <c r="J72" s="310"/>
      <c r="K72" s="310"/>
      <c r="L72" s="310"/>
      <c r="M72" s="310"/>
      <c r="N72" s="310"/>
      <c r="O72" s="311"/>
      <c r="P72" s="312" t="s">
        <v>2</v>
      </c>
      <c r="Q72" s="313"/>
      <c r="R72" s="39">
        <f>I79-M79</f>
        <v>40.900000000000006</v>
      </c>
      <c r="S72" s="40"/>
    </row>
    <row r="73" spans="1:19" ht="12.75">
      <c r="A73" s="314"/>
      <c r="B73" s="315"/>
      <c r="C73" s="316"/>
      <c r="D73" s="12" t="s">
        <v>32</v>
      </c>
      <c r="E73" s="12" t="s">
        <v>33</v>
      </c>
      <c r="F73" s="12" t="s">
        <v>34</v>
      </c>
      <c r="G73" s="12" t="s">
        <v>35</v>
      </c>
      <c r="H73" s="13" t="s">
        <v>36</v>
      </c>
      <c r="I73" s="320" t="s">
        <v>37</v>
      </c>
      <c r="J73" s="322" t="s">
        <v>38</v>
      </c>
      <c r="K73" s="323"/>
      <c r="L73" s="324"/>
      <c r="M73" s="320" t="s">
        <v>37</v>
      </c>
      <c r="N73" s="53"/>
      <c r="O73" s="54"/>
      <c r="P73" s="54"/>
      <c r="Q73" s="54"/>
      <c r="R73" s="54"/>
      <c r="S73" s="55"/>
    </row>
    <row r="74" spans="1:19" ht="12.75">
      <c r="A74" s="317"/>
      <c r="B74" s="318"/>
      <c r="C74" s="319"/>
      <c r="D74" s="14" t="s">
        <v>42</v>
      </c>
      <c r="E74" s="14" t="s">
        <v>39</v>
      </c>
      <c r="F74" s="14" t="s">
        <v>40</v>
      </c>
      <c r="G74" s="14" t="s">
        <v>41</v>
      </c>
      <c r="H74" s="15"/>
      <c r="I74" s="321"/>
      <c r="J74" s="15" t="s">
        <v>42</v>
      </c>
      <c r="K74" s="15" t="s">
        <v>43</v>
      </c>
      <c r="L74" s="15" t="s">
        <v>36</v>
      </c>
      <c r="M74" s="321"/>
      <c r="N74" s="56"/>
      <c r="O74" s="57"/>
      <c r="P74" s="57"/>
      <c r="Q74" s="57"/>
      <c r="R74" s="57"/>
      <c r="S74" s="58"/>
    </row>
    <row r="75" spans="1:19" ht="12.75">
      <c r="A75" s="16"/>
      <c r="B75" s="63"/>
      <c r="C75" s="63"/>
      <c r="D75" s="17">
        <v>5.6</v>
      </c>
      <c r="E75" s="18">
        <v>0.4</v>
      </c>
      <c r="F75" s="17">
        <v>0.25</v>
      </c>
      <c r="G75" s="17">
        <v>10</v>
      </c>
      <c r="H75" s="19">
        <v>2</v>
      </c>
      <c r="I75" s="19">
        <f>D75*E75*F75*H75*G75</f>
        <v>11.2</v>
      </c>
      <c r="J75" s="19"/>
      <c r="K75" s="19"/>
      <c r="L75" s="19"/>
      <c r="M75" s="20">
        <f>J75*K75*L75</f>
        <v>0</v>
      </c>
      <c r="N75" s="56"/>
      <c r="O75" s="57"/>
      <c r="P75" s="57"/>
      <c r="Q75" s="57"/>
      <c r="R75" s="57"/>
      <c r="S75" s="58"/>
    </row>
    <row r="76" spans="1:19" ht="12.75">
      <c r="A76" s="16"/>
      <c r="B76" s="63"/>
      <c r="C76" s="63"/>
      <c r="D76" s="17">
        <v>7</v>
      </c>
      <c r="E76" s="18">
        <v>0.4</v>
      </c>
      <c r="F76" s="17">
        <v>0.25</v>
      </c>
      <c r="G76" s="17">
        <v>10</v>
      </c>
      <c r="H76" s="19">
        <v>3</v>
      </c>
      <c r="I76" s="19">
        <f>D76*E76*F76*H76*G76</f>
        <v>21</v>
      </c>
      <c r="J76" s="19"/>
      <c r="K76" s="19"/>
      <c r="L76" s="19"/>
      <c r="M76" s="20">
        <f>J76*K76*L76</f>
        <v>0</v>
      </c>
      <c r="N76" s="56"/>
      <c r="O76" s="57"/>
      <c r="P76" s="57"/>
      <c r="Q76" s="57"/>
      <c r="R76" s="57"/>
      <c r="S76" s="58"/>
    </row>
    <row r="77" spans="1:19" ht="12.75">
      <c r="A77" s="16"/>
      <c r="B77" s="63"/>
      <c r="C77" s="63"/>
      <c r="D77" s="17">
        <v>2.5</v>
      </c>
      <c r="E77" s="18">
        <v>0.4</v>
      </c>
      <c r="F77" s="17">
        <v>0.25</v>
      </c>
      <c r="G77" s="17">
        <v>10</v>
      </c>
      <c r="H77" s="19"/>
      <c r="I77" s="19">
        <f>D77*E77*F77*G77</f>
        <v>2.5</v>
      </c>
      <c r="J77" s="19"/>
      <c r="K77" s="19"/>
      <c r="L77" s="19"/>
      <c r="M77" s="20">
        <f>J77*K77*L77</f>
        <v>0</v>
      </c>
      <c r="N77" s="56"/>
      <c r="O77" s="57"/>
      <c r="P77" s="57"/>
      <c r="Q77" s="57"/>
      <c r="R77" s="57"/>
      <c r="S77" s="58"/>
    </row>
    <row r="78" spans="1:19" ht="12.75">
      <c r="A78" s="16"/>
      <c r="B78" s="334" t="s">
        <v>93</v>
      </c>
      <c r="C78" s="335"/>
      <c r="D78" s="17">
        <f>1.9+1.2+1.9+1.2</f>
        <v>6.2</v>
      </c>
      <c r="E78" s="18">
        <v>0.4</v>
      </c>
      <c r="F78" s="17">
        <v>0.25</v>
      </c>
      <c r="G78" s="17">
        <v>10</v>
      </c>
      <c r="H78" s="19"/>
      <c r="I78" s="19">
        <f>D78*E78*F78*G78</f>
        <v>6.200000000000001</v>
      </c>
      <c r="J78" s="19"/>
      <c r="K78" s="19"/>
      <c r="L78" s="19"/>
      <c r="M78" s="20">
        <f>J78*K78*L78</f>
        <v>0</v>
      </c>
      <c r="N78" s="56"/>
      <c r="O78" s="57"/>
      <c r="P78" s="57"/>
      <c r="Q78" s="57"/>
      <c r="R78" s="57"/>
      <c r="S78" s="58"/>
    </row>
    <row r="79" spans="1:19" ht="13.5" thickBot="1">
      <c r="A79" s="21"/>
      <c r="B79" s="22"/>
      <c r="C79" s="22"/>
      <c r="D79" s="23"/>
      <c r="E79" s="24"/>
      <c r="F79" s="23"/>
      <c r="G79" s="23"/>
      <c r="H79" s="23"/>
      <c r="I79" s="25">
        <f>SUM(I75:I78)</f>
        <v>40.900000000000006</v>
      </c>
      <c r="J79" s="26"/>
      <c r="K79" s="26"/>
      <c r="L79" s="26"/>
      <c r="M79" s="27"/>
      <c r="N79" s="59"/>
      <c r="O79" s="60"/>
      <c r="P79" s="60"/>
      <c r="Q79" s="60"/>
      <c r="R79" s="60"/>
      <c r="S79" s="61"/>
    </row>
    <row r="87" ht="13.5" thickBot="1"/>
    <row r="88" spans="1:19" ht="13.5" customHeight="1" thickBot="1">
      <c r="A88" s="190"/>
      <c r="B88" s="309" t="str">
        <f>'Planilha Pad. SINAPI'!C26</f>
        <v>REATERRO MANUAL APILOADO COM SOQUETE. AF_10/2017</v>
      </c>
      <c r="C88" s="310"/>
      <c r="D88" s="310"/>
      <c r="E88" s="310"/>
      <c r="F88" s="310"/>
      <c r="G88" s="310"/>
      <c r="H88" s="310"/>
      <c r="I88" s="310"/>
      <c r="J88" s="310"/>
      <c r="K88" s="310"/>
      <c r="L88" s="310"/>
      <c r="M88" s="310"/>
      <c r="N88" s="310"/>
      <c r="O88" s="311"/>
      <c r="P88" s="312" t="s">
        <v>2</v>
      </c>
      <c r="Q88" s="313"/>
      <c r="R88" s="39">
        <f>I97-M97</f>
        <v>52.905</v>
      </c>
      <c r="S88" s="40"/>
    </row>
    <row r="89" spans="1:19" ht="12.75">
      <c r="A89" s="314"/>
      <c r="B89" s="315"/>
      <c r="C89" s="316"/>
      <c r="D89" s="12" t="s">
        <v>32</v>
      </c>
      <c r="E89" s="12" t="s">
        <v>33</v>
      </c>
      <c r="F89" s="12" t="s">
        <v>34</v>
      </c>
      <c r="G89" s="12" t="s">
        <v>35</v>
      </c>
      <c r="H89" s="13" t="s">
        <v>36</v>
      </c>
      <c r="I89" s="320" t="s">
        <v>37</v>
      </c>
      <c r="J89" s="578" t="s">
        <v>38</v>
      </c>
      <c r="K89" s="323"/>
      <c r="L89" s="324"/>
      <c r="M89" s="320" t="s">
        <v>37</v>
      </c>
      <c r="N89" s="53"/>
      <c r="O89" s="54"/>
      <c r="P89" s="54"/>
      <c r="Q89" s="54"/>
      <c r="R89" s="54"/>
      <c r="S89" s="55"/>
    </row>
    <row r="90" spans="1:19" ht="12.75">
      <c r="A90" s="317"/>
      <c r="B90" s="318"/>
      <c r="C90" s="319"/>
      <c r="D90" s="14" t="s">
        <v>83</v>
      </c>
      <c r="E90" s="14"/>
      <c r="F90" s="14" t="s">
        <v>40</v>
      </c>
      <c r="G90" s="14" t="s">
        <v>41</v>
      </c>
      <c r="H90" s="15"/>
      <c r="I90" s="321"/>
      <c r="J90" s="15" t="s">
        <v>42</v>
      </c>
      <c r="K90" s="15" t="s">
        <v>43</v>
      </c>
      <c r="L90" s="15" t="s">
        <v>36</v>
      </c>
      <c r="M90" s="321"/>
      <c r="N90" s="56"/>
      <c r="O90" s="57"/>
      <c r="P90" s="57"/>
      <c r="Q90" s="57"/>
      <c r="R90" s="57"/>
      <c r="S90" s="58"/>
    </row>
    <row r="91" spans="1:19" ht="12.75">
      <c r="A91" s="16"/>
      <c r="B91" s="334" t="s">
        <v>84</v>
      </c>
      <c r="C91" s="335"/>
      <c r="D91" s="17">
        <v>9.52</v>
      </c>
      <c r="E91" s="18"/>
      <c r="F91" s="17">
        <v>0.15</v>
      </c>
      <c r="G91" s="17">
        <v>10</v>
      </c>
      <c r="H91" s="19"/>
      <c r="I91" s="19">
        <f aca="true" t="shared" si="0" ref="I91:I96">D91*F91*G91</f>
        <v>14.28</v>
      </c>
      <c r="J91" s="19"/>
      <c r="K91" s="19"/>
      <c r="L91" s="19"/>
      <c r="M91" s="20">
        <f aca="true" t="shared" si="1" ref="M91:M96">J91*K91*L91</f>
        <v>0</v>
      </c>
      <c r="N91" s="56"/>
      <c r="O91" s="57"/>
      <c r="P91" s="57"/>
      <c r="Q91" s="57"/>
      <c r="R91" s="57"/>
      <c r="S91" s="58"/>
    </row>
    <row r="92" spans="1:19" ht="12.75">
      <c r="A92" s="16"/>
      <c r="B92" s="334" t="s">
        <v>85</v>
      </c>
      <c r="C92" s="335"/>
      <c r="D92" s="17">
        <v>8.5</v>
      </c>
      <c r="E92" s="18"/>
      <c r="F92" s="17">
        <v>0.15</v>
      </c>
      <c r="G92" s="17">
        <v>10</v>
      </c>
      <c r="H92" s="19"/>
      <c r="I92" s="19">
        <f t="shared" si="0"/>
        <v>12.75</v>
      </c>
      <c r="J92" s="19"/>
      <c r="K92" s="19"/>
      <c r="L92" s="19"/>
      <c r="M92" s="20">
        <f t="shared" si="1"/>
        <v>0</v>
      </c>
      <c r="N92" s="56"/>
      <c r="O92" s="57"/>
      <c r="P92" s="57"/>
      <c r="Q92" s="57"/>
      <c r="R92" s="57"/>
      <c r="S92" s="58"/>
    </row>
    <row r="93" spans="1:19" ht="12.75">
      <c r="A93" s="16"/>
      <c r="B93" s="334" t="s">
        <v>86</v>
      </c>
      <c r="C93" s="335"/>
      <c r="D93" s="17">
        <v>8.25</v>
      </c>
      <c r="E93" s="18"/>
      <c r="F93" s="17">
        <v>0.15</v>
      </c>
      <c r="G93" s="17">
        <v>10</v>
      </c>
      <c r="H93" s="19"/>
      <c r="I93" s="19">
        <f t="shared" si="0"/>
        <v>12.375</v>
      </c>
      <c r="J93" s="19"/>
      <c r="K93" s="19"/>
      <c r="L93" s="19"/>
      <c r="M93" s="20">
        <f t="shared" si="1"/>
        <v>0</v>
      </c>
      <c r="N93" s="56"/>
      <c r="O93" s="57"/>
      <c r="P93" s="57"/>
      <c r="Q93" s="57"/>
      <c r="R93" s="57"/>
      <c r="S93" s="58"/>
    </row>
    <row r="94" spans="1:19" ht="12.75">
      <c r="A94" s="16"/>
      <c r="B94" s="334" t="s">
        <v>87</v>
      </c>
      <c r="C94" s="335"/>
      <c r="D94" s="17">
        <v>5.6</v>
      </c>
      <c r="E94" s="18"/>
      <c r="F94" s="17">
        <v>0.15</v>
      </c>
      <c r="G94" s="17">
        <v>10</v>
      </c>
      <c r="H94" s="19"/>
      <c r="I94" s="19">
        <f t="shared" si="0"/>
        <v>8.4</v>
      </c>
      <c r="J94" s="19"/>
      <c r="K94" s="19"/>
      <c r="L94" s="19"/>
      <c r="M94" s="20">
        <f t="shared" si="1"/>
        <v>0</v>
      </c>
      <c r="N94" s="56"/>
      <c r="O94" s="57"/>
      <c r="P94" s="57"/>
      <c r="Q94" s="57"/>
      <c r="R94" s="57"/>
      <c r="S94" s="58"/>
    </row>
    <row r="95" spans="1:19" ht="12.75">
      <c r="A95" s="16"/>
      <c r="B95" s="334" t="s">
        <v>88</v>
      </c>
      <c r="C95" s="335"/>
      <c r="D95" s="17">
        <v>2.28</v>
      </c>
      <c r="E95" s="18"/>
      <c r="F95" s="17">
        <v>0.15</v>
      </c>
      <c r="G95" s="17">
        <v>10</v>
      </c>
      <c r="H95" s="19"/>
      <c r="I95" s="19">
        <f t="shared" si="0"/>
        <v>3.42</v>
      </c>
      <c r="J95" s="19"/>
      <c r="K95" s="19"/>
      <c r="L95" s="19"/>
      <c r="M95" s="20">
        <f t="shared" si="1"/>
        <v>0</v>
      </c>
      <c r="N95" s="56"/>
      <c r="O95" s="57"/>
      <c r="P95" s="57"/>
      <c r="Q95" s="57"/>
      <c r="R95" s="57"/>
      <c r="S95" s="58"/>
    </row>
    <row r="96" spans="1:19" ht="12.75">
      <c r="A96" s="16"/>
      <c r="B96" s="334" t="s">
        <v>89</v>
      </c>
      <c r="C96" s="335"/>
      <c r="D96" s="17">
        <v>1.12</v>
      </c>
      <c r="E96" s="18"/>
      <c r="F96" s="17">
        <v>0.15</v>
      </c>
      <c r="G96" s="17">
        <v>10</v>
      </c>
      <c r="H96" s="19"/>
      <c r="I96" s="19">
        <f t="shared" si="0"/>
        <v>1.6800000000000002</v>
      </c>
      <c r="J96" s="19"/>
      <c r="K96" s="19"/>
      <c r="L96" s="19"/>
      <c r="M96" s="20">
        <f t="shared" si="1"/>
        <v>0</v>
      </c>
      <c r="N96" s="56"/>
      <c r="O96" s="57"/>
      <c r="P96" s="57"/>
      <c r="Q96" s="57"/>
      <c r="R96" s="57"/>
      <c r="S96" s="58"/>
    </row>
    <row r="97" spans="1:19" ht="13.5" thickBot="1">
      <c r="A97" s="21"/>
      <c r="B97" s="22"/>
      <c r="C97" s="22"/>
      <c r="D97" s="23"/>
      <c r="E97" s="24"/>
      <c r="F97" s="23"/>
      <c r="G97" s="23"/>
      <c r="H97" s="23"/>
      <c r="I97" s="25">
        <f>SUM(I91:I96)</f>
        <v>52.905</v>
      </c>
      <c r="J97" s="26"/>
      <c r="K97" s="26"/>
      <c r="L97" s="26"/>
      <c r="M97" s="27"/>
      <c r="N97" s="59"/>
      <c r="O97" s="60"/>
      <c r="P97" s="60"/>
      <c r="Q97" s="60"/>
      <c r="R97" s="60"/>
      <c r="S97" s="61"/>
    </row>
    <row r="98" spans="1:19" ht="13.5" thickBot="1">
      <c r="A98" s="1"/>
      <c r="B98" s="22"/>
      <c r="C98" s="22"/>
      <c r="D98" s="23"/>
      <c r="E98" s="24"/>
      <c r="F98" s="23"/>
      <c r="G98" s="23"/>
      <c r="H98" s="23"/>
      <c r="I98" s="23"/>
      <c r="J98" s="23"/>
      <c r="K98" s="23"/>
      <c r="L98" s="23"/>
      <c r="M98" s="102"/>
      <c r="N98" s="60"/>
      <c r="O98" s="60"/>
      <c r="P98" s="60"/>
      <c r="Q98" s="60"/>
      <c r="R98" s="60"/>
      <c r="S98" s="61"/>
    </row>
    <row r="99" spans="1:19" ht="13.5" thickBot="1">
      <c r="A99" s="11"/>
      <c r="B99" s="309" t="str">
        <f>'Planilha Pad. SINAPI'!C27</f>
        <v>LASTRO DE CONCRETO E=5CM, PREPARO MECANICO, INCLUSOS LANÇAMENTO E ADENSAMENTO</v>
      </c>
      <c r="C99" s="310"/>
      <c r="D99" s="310"/>
      <c r="E99" s="310"/>
      <c r="F99" s="310"/>
      <c r="G99" s="310"/>
      <c r="H99" s="310"/>
      <c r="I99" s="310"/>
      <c r="J99" s="310"/>
      <c r="K99" s="310"/>
      <c r="L99" s="310"/>
      <c r="M99" s="310"/>
      <c r="N99" s="310"/>
      <c r="O99" s="311"/>
      <c r="P99" s="312" t="s">
        <v>2</v>
      </c>
      <c r="Q99" s="313"/>
      <c r="R99" s="39">
        <f>I108-M108</f>
        <v>17.634999999999998</v>
      </c>
      <c r="S99" s="40"/>
    </row>
    <row r="100" spans="1:19" ht="12.75">
      <c r="A100" s="314"/>
      <c r="B100" s="315"/>
      <c r="C100" s="316"/>
      <c r="D100" s="12" t="s">
        <v>32</v>
      </c>
      <c r="E100" s="12" t="s">
        <v>33</v>
      </c>
      <c r="F100" s="12" t="s">
        <v>34</v>
      </c>
      <c r="G100" s="12" t="s">
        <v>35</v>
      </c>
      <c r="H100" s="13" t="s">
        <v>36</v>
      </c>
      <c r="I100" s="320" t="s">
        <v>37</v>
      </c>
      <c r="J100" s="322" t="s">
        <v>38</v>
      </c>
      <c r="K100" s="323"/>
      <c r="L100" s="324"/>
      <c r="M100" s="320" t="s">
        <v>37</v>
      </c>
      <c r="N100" s="53"/>
      <c r="O100" s="54"/>
      <c r="P100" s="54"/>
      <c r="Q100" s="54"/>
      <c r="R100" s="54"/>
      <c r="S100" s="55"/>
    </row>
    <row r="101" spans="1:19" ht="12.75">
      <c r="A101" s="317"/>
      <c r="B101" s="318"/>
      <c r="C101" s="319"/>
      <c r="D101" s="14" t="s">
        <v>64</v>
      </c>
      <c r="E101" s="14"/>
      <c r="F101" s="14" t="s">
        <v>65</v>
      </c>
      <c r="G101" s="14" t="s">
        <v>41</v>
      </c>
      <c r="H101" s="15"/>
      <c r="I101" s="321"/>
      <c r="J101" s="15" t="s">
        <v>42</v>
      </c>
      <c r="K101" s="15" t="s">
        <v>43</v>
      </c>
      <c r="L101" s="15" t="s">
        <v>36</v>
      </c>
      <c r="M101" s="321"/>
      <c r="N101" s="56"/>
      <c r="O101" s="57"/>
      <c r="P101" s="57"/>
      <c r="Q101" s="57"/>
      <c r="R101" s="57"/>
      <c r="S101" s="58"/>
    </row>
    <row r="102" spans="1:19" ht="12.75">
      <c r="A102" s="16"/>
      <c r="B102" s="334" t="s">
        <v>84</v>
      </c>
      <c r="C102" s="335"/>
      <c r="D102" s="17">
        <v>9.52</v>
      </c>
      <c r="E102" s="18"/>
      <c r="F102" s="17">
        <v>0.05</v>
      </c>
      <c r="G102" s="17">
        <v>10</v>
      </c>
      <c r="H102" s="19"/>
      <c r="I102" s="19">
        <f aca="true" t="shared" si="2" ref="I102:I107">D102*F102*G102</f>
        <v>4.76</v>
      </c>
      <c r="J102" s="19"/>
      <c r="K102" s="19"/>
      <c r="L102" s="19"/>
      <c r="M102" s="20">
        <f aca="true" t="shared" si="3" ref="M102:M107">J102*K102*L102</f>
        <v>0</v>
      </c>
      <c r="N102" s="56"/>
      <c r="O102" s="57"/>
      <c r="P102" s="57"/>
      <c r="Q102" s="57"/>
      <c r="R102" s="57"/>
      <c r="S102" s="58"/>
    </row>
    <row r="103" spans="1:19" ht="12.75">
      <c r="A103" s="16"/>
      <c r="B103" s="334" t="s">
        <v>85</v>
      </c>
      <c r="C103" s="335"/>
      <c r="D103" s="17">
        <v>8.5</v>
      </c>
      <c r="E103" s="18"/>
      <c r="F103" s="17">
        <v>0.05</v>
      </c>
      <c r="G103" s="17">
        <v>10</v>
      </c>
      <c r="H103" s="19"/>
      <c r="I103" s="19">
        <f t="shared" si="2"/>
        <v>4.25</v>
      </c>
      <c r="J103" s="19"/>
      <c r="K103" s="19"/>
      <c r="L103" s="19"/>
      <c r="M103" s="20">
        <f t="shared" si="3"/>
        <v>0</v>
      </c>
      <c r="N103" s="56"/>
      <c r="O103" s="57"/>
      <c r="P103" s="57"/>
      <c r="Q103" s="57"/>
      <c r="R103" s="57"/>
      <c r="S103" s="58"/>
    </row>
    <row r="104" spans="1:19" ht="12.75">
      <c r="A104" s="16"/>
      <c r="B104" s="334" t="s">
        <v>86</v>
      </c>
      <c r="C104" s="335"/>
      <c r="D104" s="17">
        <v>8.25</v>
      </c>
      <c r="E104" s="18"/>
      <c r="F104" s="17">
        <v>0.05</v>
      </c>
      <c r="G104" s="17">
        <v>10</v>
      </c>
      <c r="H104" s="19"/>
      <c r="I104" s="19">
        <f t="shared" si="2"/>
        <v>4.125</v>
      </c>
      <c r="J104" s="19"/>
      <c r="K104" s="19"/>
      <c r="L104" s="19"/>
      <c r="M104" s="20">
        <f t="shared" si="3"/>
        <v>0</v>
      </c>
      <c r="N104" s="56"/>
      <c r="O104" s="57"/>
      <c r="P104" s="57"/>
      <c r="Q104" s="57"/>
      <c r="R104" s="57"/>
      <c r="S104" s="58"/>
    </row>
    <row r="105" spans="1:19" ht="12.75">
      <c r="A105" s="16"/>
      <c r="B105" s="334" t="s">
        <v>87</v>
      </c>
      <c r="C105" s="335"/>
      <c r="D105" s="17">
        <v>5.6</v>
      </c>
      <c r="E105" s="18"/>
      <c r="F105" s="17">
        <v>0.05</v>
      </c>
      <c r="G105" s="17">
        <v>10</v>
      </c>
      <c r="H105" s="19"/>
      <c r="I105" s="19">
        <f t="shared" si="2"/>
        <v>2.8</v>
      </c>
      <c r="J105" s="19"/>
      <c r="K105" s="19"/>
      <c r="L105" s="19"/>
      <c r="M105" s="20">
        <f t="shared" si="3"/>
        <v>0</v>
      </c>
      <c r="N105" s="56"/>
      <c r="O105" s="57"/>
      <c r="P105" s="57"/>
      <c r="Q105" s="57"/>
      <c r="R105" s="57"/>
      <c r="S105" s="58"/>
    </row>
    <row r="106" spans="1:19" ht="12.75">
      <c r="A106" s="16"/>
      <c r="B106" s="334" t="s">
        <v>88</v>
      </c>
      <c r="C106" s="335"/>
      <c r="D106" s="17">
        <v>2.28</v>
      </c>
      <c r="E106" s="18"/>
      <c r="F106" s="17">
        <v>0.05</v>
      </c>
      <c r="G106" s="17">
        <v>10</v>
      </c>
      <c r="H106" s="19"/>
      <c r="I106" s="19">
        <f t="shared" si="2"/>
        <v>1.14</v>
      </c>
      <c r="J106" s="19"/>
      <c r="K106" s="19"/>
      <c r="L106" s="19"/>
      <c r="M106" s="20">
        <f t="shared" si="3"/>
        <v>0</v>
      </c>
      <c r="N106" s="56"/>
      <c r="O106" s="57"/>
      <c r="P106" s="57"/>
      <c r="Q106" s="57"/>
      <c r="R106" s="57"/>
      <c r="S106" s="58"/>
    </row>
    <row r="107" spans="1:19" ht="12.75">
      <c r="A107" s="16"/>
      <c r="B107" s="334" t="s">
        <v>89</v>
      </c>
      <c r="C107" s="335"/>
      <c r="D107" s="17">
        <v>1.12</v>
      </c>
      <c r="E107" s="18"/>
      <c r="F107" s="17">
        <v>0.05</v>
      </c>
      <c r="G107" s="17">
        <v>10</v>
      </c>
      <c r="H107" s="19"/>
      <c r="I107" s="19">
        <f t="shared" si="2"/>
        <v>0.56</v>
      </c>
      <c r="J107" s="19"/>
      <c r="K107" s="19"/>
      <c r="L107" s="19"/>
      <c r="M107" s="20">
        <f t="shared" si="3"/>
        <v>0</v>
      </c>
      <c r="N107" s="56"/>
      <c r="O107" s="57"/>
      <c r="P107" s="57"/>
      <c r="Q107" s="57"/>
      <c r="R107" s="57"/>
      <c r="S107" s="58"/>
    </row>
    <row r="108" spans="1:19" ht="13.5" thickBot="1">
      <c r="A108" s="21"/>
      <c r="B108" s="22"/>
      <c r="C108" s="22"/>
      <c r="D108" s="23"/>
      <c r="E108" s="24"/>
      <c r="F108" s="23"/>
      <c r="G108" s="23"/>
      <c r="H108" s="23"/>
      <c r="I108" s="25">
        <f>SUM(I102:I107)</f>
        <v>17.634999999999998</v>
      </c>
      <c r="J108" s="26"/>
      <c r="K108" s="26"/>
      <c r="L108" s="26"/>
      <c r="M108" s="27"/>
      <c r="N108" s="59"/>
      <c r="O108" s="60"/>
      <c r="P108" s="60"/>
      <c r="Q108" s="60"/>
      <c r="R108" s="60"/>
      <c r="S108" s="61"/>
    </row>
    <row r="109" ht="13.5" thickBot="1"/>
    <row r="110" spans="1:19" s="73" customFormat="1" ht="30.75" customHeight="1" thickBot="1">
      <c r="A110" s="190"/>
      <c r="B110" s="352" t="str">
        <f>'Planilha Pad. SINAPI'!C28</f>
        <v>CINTA DE AMARRAÇÃO DE ALVENARIA MOLDADA IN LOCO COM UTILIZAÇÃO DE BLOCOS CANALETAS </v>
      </c>
      <c r="C110" s="353"/>
      <c r="D110" s="353"/>
      <c r="E110" s="353"/>
      <c r="F110" s="353"/>
      <c r="G110" s="353"/>
      <c r="H110" s="353"/>
      <c r="I110" s="353"/>
      <c r="J110" s="353"/>
      <c r="K110" s="353"/>
      <c r="L110" s="353"/>
      <c r="M110" s="353"/>
      <c r="N110" s="353"/>
      <c r="O110" s="354"/>
      <c r="P110" s="355" t="s">
        <v>1</v>
      </c>
      <c r="Q110" s="356"/>
      <c r="R110" s="41">
        <f>I115-M115</f>
        <v>794</v>
      </c>
      <c r="S110" s="42"/>
    </row>
    <row r="111" spans="1:19" s="73" customFormat="1" ht="12.75">
      <c r="A111" s="357"/>
      <c r="B111" s="358"/>
      <c r="C111" s="359"/>
      <c r="D111" s="74" t="s">
        <v>32</v>
      </c>
      <c r="E111" s="74" t="s">
        <v>33</v>
      </c>
      <c r="F111" s="74" t="s">
        <v>34</v>
      </c>
      <c r="G111" s="74" t="s">
        <v>35</v>
      </c>
      <c r="H111" s="96" t="s">
        <v>36</v>
      </c>
      <c r="I111" s="363" t="s">
        <v>37</v>
      </c>
      <c r="J111" s="365" t="s">
        <v>38</v>
      </c>
      <c r="K111" s="366"/>
      <c r="L111" s="367"/>
      <c r="M111" s="363" t="s">
        <v>37</v>
      </c>
      <c r="N111" s="368"/>
      <c r="O111" s="369"/>
      <c r="P111" s="369"/>
      <c r="Q111" s="369"/>
      <c r="R111" s="369"/>
      <c r="S111" s="370"/>
    </row>
    <row r="112" spans="1:19" s="73" customFormat="1" ht="12.75">
      <c r="A112" s="360"/>
      <c r="B112" s="361"/>
      <c r="C112" s="362"/>
      <c r="D112" s="76" t="s">
        <v>42</v>
      </c>
      <c r="E112" s="76" t="s">
        <v>65</v>
      </c>
      <c r="F112" s="76"/>
      <c r="G112" s="76" t="s">
        <v>41</v>
      </c>
      <c r="H112" s="77"/>
      <c r="I112" s="364"/>
      <c r="J112" s="77" t="s">
        <v>42</v>
      </c>
      <c r="K112" s="77" t="s">
        <v>43</v>
      </c>
      <c r="L112" s="77" t="s">
        <v>36</v>
      </c>
      <c r="M112" s="364"/>
      <c r="N112" s="371"/>
      <c r="O112" s="372"/>
      <c r="P112" s="372"/>
      <c r="Q112" s="372"/>
      <c r="R112" s="372"/>
      <c r="S112" s="373"/>
    </row>
    <row r="113" spans="1:19" s="73" customFormat="1" ht="12.75">
      <c r="A113" s="78"/>
      <c r="B113" s="336" t="s">
        <v>180</v>
      </c>
      <c r="C113" s="337"/>
      <c r="D113" s="79">
        <f>(7*3)+(5.6*2)+(1.9*2)+1.2+2.5</f>
        <v>39.7</v>
      </c>
      <c r="E113" s="80"/>
      <c r="F113" s="79"/>
      <c r="G113" s="17">
        <v>10</v>
      </c>
      <c r="H113" s="81"/>
      <c r="I113" s="81">
        <f>D113*G113</f>
        <v>397</v>
      </c>
      <c r="J113" s="81"/>
      <c r="K113" s="81"/>
      <c r="L113" s="81"/>
      <c r="M113" s="82"/>
      <c r="N113" s="371"/>
      <c r="O113" s="372"/>
      <c r="P113" s="372"/>
      <c r="Q113" s="372"/>
      <c r="R113" s="372"/>
      <c r="S113" s="373"/>
    </row>
    <row r="114" spans="1:19" s="73" customFormat="1" ht="12.75">
      <c r="A114" s="78"/>
      <c r="B114" s="336" t="s">
        <v>181</v>
      </c>
      <c r="C114" s="337"/>
      <c r="D114" s="79">
        <f>(7*3)+(5.6*2)+(1.9*2)+1.2+2.5</f>
        <v>39.7</v>
      </c>
      <c r="E114" s="80"/>
      <c r="F114" s="79"/>
      <c r="G114" s="17">
        <v>10</v>
      </c>
      <c r="H114" s="81"/>
      <c r="I114" s="81">
        <f>D114*G114</f>
        <v>397</v>
      </c>
      <c r="J114" s="81"/>
      <c r="K114" s="81"/>
      <c r="L114" s="81"/>
      <c r="M114" s="82">
        <f>J114*K114*L114</f>
        <v>0</v>
      </c>
      <c r="N114" s="371"/>
      <c r="O114" s="372"/>
      <c r="P114" s="372"/>
      <c r="Q114" s="372"/>
      <c r="R114" s="372"/>
      <c r="S114" s="373"/>
    </row>
    <row r="115" spans="1:19" s="73" customFormat="1" ht="13.5" thickBot="1">
      <c r="A115" s="83"/>
      <c r="B115" s="84"/>
      <c r="C115" s="84"/>
      <c r="D115" s="85"/>
      <c r="E115" s="86"/>
      <c r="F115" s="85"/>
      <c r="G115" s="85"/>
      <c r="H115" s="85"/>
      <c r="I115" s="87">
        <f>SUM(I113:I114)</f>
        <v>794</v>
      </c>
      <c r="J115" s="88"/>
      <c r="K115" s="88"/>
      <c r="L115" s="88"/>
      <c r="M115" s="89">
        <f>SUM(M114:M114)</f>
        <v>0</v>
      </c>
      <c r="N115" s="374"/>
      <c r="O115" s="375"/>
      <c r="P115" s="375"/>
      <c r="Q115" s="375"/>
      <c r="R115" s="375"/>
      <c r="S115" s="376"/>
    </row>
    <row r="116" s="73" customFormat="1" ht="13.5" thickBot="1"/>
    <row r="117" spans="1:19" s="73" customFormat="1" ht="30.75" customHeight="1" thickBot="1">
      <c r="A117" s="190"/>
      <c r="B117" s="352" t="str">
        <f>'Planilha Pad. SINAPI'!C29</f>
        <v>VIGA BALDRAME COMPOSTA DE BLOCOS DE CONCRETO  14X19X39 CM CHEIOS DE CONCRETO 20 MPA, INCLUSIVE GRAMPOS METÁLICOS DE DIÂMETRO DE 8.0 MM, CONFORME PROJETO</v>
      </c>
      <c r="C117" s="353"/>
      <c r="D117" s="353"/>
      <c r="E117" s="353"/>
      <c r="F117" s="353"/>
      <c r="G117" s="353"/>
      <c r="H117" s="353"/>
      <c r="I117" s="353"/>
      <c r="J117" s="353"/>
      <c r="K117" s="353"/>
      <c r="L117" s="353"/>
      <c r="M117" s="353"/>
      <c r="N117" s="353"/>
      <c r="O117" s="354"/>
      <c r="P117" s="355" t="s">
        <v>1</v>
      </c>
      <c r="Q117" s="356"/>
      <c r="R117" s="41">
        <f>I121-M121</f>
        <v>397</v>
      </c>
      <c r="S117" s="42"/>
    </row>
    <row r="118" spans="1:19" s="73" customFormat="1" ht="12.75">
      <c r="A118" s="357"/>
      <c r="B118" s="358"/>
      <c r="C118" s="359"/>
      <c r="D118" s="74" t="s">
        <v>32</v>
      </c>
      <c r="E118" s="74" t="s">
        <v>33</v>
      </c>
      <c r="F118" s="74" t="s">
        <v>34</v>
      </c>
      <c r="G118" s="74" t="s">
        <v>35</v>
      </c>
      <c r="H118" s="96" t="s">
        <v>36</v>
      </c>
      <c r="I118" s="363" t="s">
        <v>37</v>
      </c>
      <c r="J118" s="365" t="s">
        <v>38</v>
      </c>
      <c r="K118" s="366"/>
      <c r="L118" s="367"/>
      <c r="M118" s="363" t="s">
        <v>37</v>
      </c>
      <c r="N118" s="368"/>
      <c r="O118" s="369"/>
      <c r="P118" s="369"/>
      <c r="Q118" s="369"/>
      <c r="R118" s="369"/>
      <c r="S118" s="370"/>
    </row>
    <row r="119" spans="1:19" s="73" customFormat="1" ht="12.75">
      <c r="A119" s="360"/>
      <c r="B119" s="361"/>
      <c r="C119" s="362"/>
      <c r="D119" s="76" t="s">
        <v>42</v>
      </c>
      <c r="E119" s="76" t="s">
        <v>65</v>
      </c>
      <c r="F119" s="76"/>
      <c r="G119" s="76" t="s">
        <v>41</v>
      </c>
      <c r="H119" s="77"/>
      <c r="I119" s="364"/>
      <c r="J119" s="77" t="s">
        <v>42</v>
      </c>
      <c r="K119" s="77" t="s">
        <v>43</v>
      </c>
      <c r="L119" s="77" t="s">
        <v>36</v>
      </c>
      <c r="M119" s="364"/>
      <c r="N119" s="371"/>
      <c r="O119" s="372"/>
      <c r="P119" s="372"/>
      <c r="Q119" s="372"/>
      <c r="R119" s="372"/>
      <c r="S119" s="373"/>
    </row>
    <row r="120" spans="1:19" s="73" customFormat="1" ht="12.75">
      <c r="A120" s="78"/>
      <c r="B120" s="336"/>
      <c r="C120" s="337"/>
      <c r="D120" s="79">
        <f>(7*3)+(5.6*2)+(1.9*2)+1.2+2.5</f>
        <v>39.7</v>
      </c>
      <c r="E120" s="80"/>
      <c r="F120" s="79"/>
      <c r="G120" s="17">
        <v>10</v>
      </c>
      <c r="H120" s="81"/>
      <c r="I120" s="81">
        <f>D120*G120</f>
        <v>397</v>
      </c>
      <c r="J120" s="81"/>
      <c r="K120" s="81"/>
      <c r="L120" s="81"/>
      <c r="M120" s="82">
        <f>J120*K120*L120</f>
        <v>0</v>
      </c>
      <c r="N120" s="371"/>
      <c r="O120" s="372"/>
      <c r="P120" s="372"/>
      <c r="Q120" s="372"/>
      <c r="R120" s="372"/>
      <c r="S120" s="373"/>
    </row>
    <row r="121" spans="1:19" s="73" customFormat="1" ht="13.5" thickBot="1">
      <c r="A121" s="83"/>
      <c r="B121" s="84"/>
      <c r="C121" s="84"/>
      <c r="D121" s="85"/>
      <c r="E121" s="86"/>
      <c r="F121" s="85"/>
      <c r="G121" s="85"/>
      <c r="H121" s="85"/>
      <c r="I121" s="87">
        <f>SUM(I120:I120)</f>
        <v>397</v>
      </c>
      <c r="J121" s="88"/>
      <c r="K121" s="88"/>
      <c r="L121" s="88"/>
      <c r="M121" s="89">
        <f>SUM(M120:M120)</f>
        <v>0</v>
      </c>
      <c r="N121" s="374"/>
      <c r="O121" s="375"/>
      <c r="P121" s="375"/>
      <c r="Q121" s="375"/>
      <c r="R121" s="375"/>
      <c r="S121" s="376"/>
    </row>
    <row r="122" ht="13.5" thickBot="1"/>
    <row r="123" spans="1:19" ht="13.5" thickBot="1">
      <c r="A123" s="190"/>
      <c r="B123" s="309" t="str">
        <f>'Planilha Pad. SINAPI'!C30</f>
        <v>IMPERMEBILIZAÇÃO DE ESTRUTURAS ENTERRADAS, COM TINTA ASFALTICA, DUAS DEMÃOS</v>
      </c>
      <c r="C123" s="310"/>
      <c r="D123" s="310"/>
      <c r="E123" s="310"/>
      <c r="F123" s="310"/>
      <c r="G123" s="310"/>
      <c r="H123" s="310"/>
      <c r="I123" s="310"/>
      <c r="J123" s="310"/>
      <c r="K123" s="310"/>
      <c r="L123" s="310"/>
      <c r="M123" s="310"/>
      <c r="N123" s="310"/>
      <c r="O123" s="311"/>
      <c r="P123" s="312" t="s">
        <v>0</v>
      </c>
      <c r="Q123" s="313"/>
      <c r="R123" s="39">
        <f>I130-M130</f>
        <v>388.55000000000007</v>
      </c>
      <c r="S123" s="40"/>
    </row>
    <row r="124" spans="1:19" ht="12.75">
      <c r="A124" s="314"/>
      <c r="B124" s="315"/>
      <c r="C124" s="316"/>
      <c r="D124" s="12" t="s">
        <v>32</v>
      </c>
      <c r="E124" s="12" t="s">
        <v>33</v>
      </c>
      <c r="F124" s="12" t="s">
        <v>34</v>
      </c>
      <c r="G124" s="12" t="s">
        <v>35</v>
      </c>
      <c r="H124" s="13" t="s">
        <v>36</v>
      </c>
      <c r="I124" s="320" t="s">
        <v>37</v>
      </c>
      <c r="J124" s="322" t="s">
        <v>38</v>
      </c>
      <c r="K124" s="323"/>
      <c r="L124" s="324"/>
      <c r="M124" s="320" t="s">
        <v>37</v>
      </c>
      <c r="N124" s="44"/>
      <c r="O124" s="45"/>
      <c r="P124" s="45"/>
      <c r="Q124" s="45"/>
      <c r="R124" s="45"/>
      <c r="S124" s="46"/>
    </row>
    <row r="125" spans="1:19" ht="12.75">
      <c r="A125" s="317"/>
      <c r="B125" s="318"/>
      <c r="C125" s="319"/>
      <c r="D125" s="14" t="s">
        <v>42</v>
      </c>
      <c r="E125" s="14" t="s">
        <v>210</v>
      </c>
      <c r="F125" s="14"/>
      <c r="G125" s="14" t="s">
        <v>41</v>
      </c>
      <c r="H125" s="15"/>
      <c r="I125" s="321"/>
      <c r="J125" s="15" t="s">
        <v>42</v>
      </c>
      <c r="K125" s="15" t="s">
        <v>43</v>
      </c>
      <c r="L125" s="15" t="s">
        <v>36</v>
      </c>
      <c r="M125" s="321"/>
      <c r="N125" s="47"/>
      <c r="O125" s="48"/>
      <c r="P125" s="48"/>
      <c r="Q125" s="48"/>
      <c r="R125" s="48"/>
      <c r="S125" s="49"/>
    </row>
    <row r="126" spans="1:19" ht="12.75">
      <c r="A126" s="16"/>
      <c r="B126" s="63"/>
      <c r="C126" s="63"/>
      <c r="D126" s="17">
        <v>5.6</v>
      </c>
      <c r="E126" s="18">
        <f>0.4+0.4+0.15</f>
        <v>0.9500000000000001</v>
      </c>
      <c r="F126" s="17"/>
      <c r="G126" s="17">
        <v>10</v>
      </c>
      <c r="H126" s="19">
        <v>2</v>
      </c>
      <c r="I126" s="43">
        <f>D126*E126*H126*G126</f>
        <v>106.4</v>
      </c>
      <c r="J126" s="43"/>
      <c r="K126" s="43"/>
      <c r="L126" s="43"/>
      <c r="M126" s="20"/>
      <c r="N126" s="47"/>
      <c r="O126" s="48"/>
      <c r="P126" s="48"/>
      <c r="Q126" s="48"/>
      <c r="R126" s="48"/>
      <c r="S126" s="49"/>
    </row>
    <row r="127" spans="1:19" ht="12.75">
      <c r="A127" s="16"/>
      <c r="B127" s="63"/>
      <c r="C127" s="63"/>
      <c r="D127" s="17">
        <v>7</v>
      </c>
      <c r="E127" s="18">
        <f>0.4+0.4+0.15</f>
        <v>0.9500000000000001</v>
      </c>
      <c r="F127" s="17"/>
      <c r="G127" s="17">
        <v>10</v>
      </c>
      <c r="H127" s="19">
        <v>3</v>
      </c>
      <c r="I127" s="43">
        <f>D127*E127*H127*G127</f>
        <v>199.50000000000003</v>
      </c>
      <c r="J127" s="43"/>
      <c r="K127" s="43"/>
      <c r="L127" s="43"/>
      <c r="M127" s="20"/>
      <c r="N127" s="47"/>
      <c r="O127" s="48"/>
      <c r="P127" s="48"/>
      <c r="Q127" s="48"/>
      <c r="R127" s="48"/>
      <c r="S127" s="49"/>
    </row>
    <row r="128" spans="1:19" ht="12.75">
      <c r="A128" s="16"/>
      <c r="B128" s="63"/>
      <c r="C128" s="63"/>
      <c r="D128" s="17">
        <v>2.5</v>
      </c>
      <c r="E128" s="18">
        <f>0.4+0.4+0.15</f>
        <v>0.9500000000000001</v>
      </c>
      <c r="F128" s="17"/>
      <c r="G128" s="17">
        <v>10</v>
      </c>
      <c r="H128" s="19"/>
      <c r="I128" s="43">
        <f>D128*E128*G128</f>
        <v>23.75</v>
      </c>
      <c r="J128" s="43"/>
      <c r="K128" s="43"/>
      <c r="L128" s="43"/>
      <c r="M128" s="20"/>
      <c r="N128" s="47"/>
      <c r="O128" s="48"/>
      <c r="P128" s="48"/>
      <c r="Q128" s="48"/>
      <c r="R128" s="48"/>
      <c r="S128" s="49"/>
    </row>
    <row r="129" spans="1:19" ht="12.75">
      <c r="A129" s="16"/>
      <c r="B129" s="63"/>
      <c r="C129" s="63"/>
      <c r="D129" s="17">
        <f>1.9+1.2+1.9+1.2</f>
        <v>6.2</v>
      </c>
      <c r="E129" s="18">
        <f>0.4+0.4+0.15</f>
        <v>0.9500000000000001</v>
      </c>
      <c r="F129" s="17"/>
      <c r="G129" s="17">
        <v>10</v>
      </c>
      <c r="H129" s="19"/>
      <c r="I129" s="43">
        <f>D129*E129*G129</f>
        <v>58.900000000000006</v>
      </c>
      <c r="J129" s="43"/>
      <c r="K129" s="43"/>
      <c r="L129" s="43"/>
      <c r="M129" s="20"/>
      <c r="N129" s="47"/>
      <c r="O129" s="48"/>
      <c r="P129" s="48"/>
      <c r="Q129" s="48"/>
      <c r="R129" s="48"/>
      <c r="S129" s="49"/>
    </row>
    <row r="130" spans="1:19" ht="13.5" thickBot="1">
      <c r="A130" s="21"/>
      <c r="B130" s="22"/>
      <c r="C130" s="22"/>
      <c r="D130" s="23"/>
      <c r="E130" s="24"/>
      <c r="F130" s="23"/>
      <c r="G130" s="23"/>
      <c r="H130" s="23"/>
      <c r="I130" s="25">
        <f>SUM(I126:I129)</f>
        <v>388.55000000000007</v>
      </c>
      <c r="J130" s="26"/>
      <c r="K130" s="26"/>
      <c r="L130" s="26"/>
      <c r="M130" s="27"/>
      <c r="N130" s="50"/>
      <c r="O130" s="51"/>
      <c r="P130" s="51"/>
      <c r="Q130" s="51"/>
      <c r="R130" s="51"/>
      <c r="S130" s="52"/>
    </row>
    <row r="133" spans="1:19" s="64" customFormat="1" ht="13.5" thickBot="1">
      <c r="A133" s="28"/>
      <c r="B133" s="351" t="str">
        <f>'Planilha Pad. SINAPI'!C32</f>
        <v>ESTRUTURA</v>
      </c>
      <c r="C133" s="351"/>
      <c r="D133" s="351"/>
      <c r="E133" s="351"/>
      <c r="F133" s="351"/>
      <c r="G133" s="351"/>
      <c r="H133" s="351"/>
      <c r="I133" s="351"/>
      <c r="J133" s="351"/>
      <c r="K133" s="351"/>
      <c r="L133" s="351"/>
      <c r="M133" s="351"/>
      <c r="N133" s="351"/>
      <c r="O133" s="351"/>
      <c r="P133" s="351"/>
      <c r="Q133" s="351"/>
      <c r="R133" s="351"/>
      <c r="S133" s="351"/>
    </row>
    <row r="134" spans="1:19" ht="39" customHeight="1" thickBot="1">
      <c r="A134" s="190"/>
      <c r="B134" s="309" t="str">
        <f>'Planilha Pad. SINAPI'!C33</f>
        <v>LAJE PRE-MOLDADA PARA FORRO, SOBRECARGA 100 KG/M², VÃOS ATÉ 3,50M/E=8CM, COM LAJOTAS E CAP. C/ CONC FCK=20MPA, 3CM, INTER-EIXO 38 CM, COM ESCORAMENTO (REAPR. 3X) E FERRAGEM NEGATIVA</v>
      </c>
      <c r="C134" s="310"/>
      <c r="D134" s="310"/>
      <c r="E134" s="310"/>
      <c r="F134" s="310"/>
      <c r="G134" s="310"/>
      <c r="H134" s="310"/>
      <c r="I134" s="310"/>
      <c r="J134" s="310"/>
      <c r="K134" s="310"/>
      <c r="L134" s="310"/>
      <c r="M134" s="310"/>
      <c r="N134" s="310"/>
      <c r="O134" s="311"/>
      <c r="P134" s="312" t="s">
        <v>0</v>
      </c>
      <c r="Q134" s="313"/>
      <c r="R134" s="41">
        <f>I137-M137</f>
        <v>22.799999999999997</v>
      </c>
      <c r="S134" s="42"/>
    </row>
    <row r="135" spans="1:19" ht="12.75">
      <c r="A135" s="314"/>
      <c r="B135" s="315"/>
      <c r="C135" s="316"/>
      <c r="D135" s="12" t="s">
        <v>32</v>
      </c>
      <c r="E135" s="12" t="s">
        <v>33</v>
      </c>
      <c r="F135" s="12" t="s">
        <v>34</v>
      </c>
      <c r="G135" s="12" t="s">
        <v>35</v>
      </c>
      <c r="H135" s="13" t="s">
        <v>36</v>
      </c>
      <c r="I135" s="62" t="s">
        <v>37</v>
      </c>
      <c r="J135" s="322" t="s">
        <v>38</v>
      </c>
      <c r="K135" s="323"/>
      <c r="L135" s="324"/>
      <c r="M135" s="62" t="s">
        <v>37</v>
      </c>
      <c r="N135" s="338"/>
      <c r="O135" s="339"/>
      <c r="P135" s="339"/>
      <c r="Q135" s="339"/>
      <c r="R135" s="339"/>
      <c r="S135" s="340"/>
    </row>
    <row r="136" spans="1:19" ht="12.75">
      <c r="A136" s="16"/>
      <c r="B136" s="334" t="s">
        <v>88</v>
      </c>
      <c r="C136" s="335"/>
      <c r="D136" s="17">
        <v>2.28</v>
      </c>
      <c r="E136" s="18"/>
      <c r="F136" s="17"/>
      <c r="G136" s="17">
        <v>10</v>
      </c>
      <c r="H136" s="19"/>
      <c r="I136" s="19">
        <f>D136*G136</f>
        <v>22.799999999999997</v>
      </c>
      <c r="J136" s="19"/>
      <c r="K136" s="19"/>
      <c r="L136" s="19"/>
      <c r="M136" s="20">
        <f>J136*K136*L136</f>
        <v>0</v>
      </c>
      <c r="N136" s="341"/>
      <c r="O136" s="342"/>
      <c r="P136" s="342"/>
      <c r="Q136" s="342"/>
      <c r="R136" s="342"/>
      <c r="S136" s="343"/>
    </row>
    <row r="137" spans="1:19" ht="13.5" thickBot="1">
      <c r="A137" s="21"/>
      <c r="B137" s="22"/>
      <c r="C137" s="22"/>
      <c r="D137" s="23"/>
      <c r="E137" s="24"/>
      <c r="F137" s="23"/>
      <c r="G137" s="23"/>
      <c r="H137" s="23"/>
      <c r="I137" s="25">
        <f>SUM(I136:I136)</f>
        <v>22.799999999999997</v>
      </c>
      <c r="J137" s="26"/>
      <c r="K137" s="26"/>
      <c r="L137" s="26"/>
      <c r="M137" s="27">
        <f>SUM(M136:M136)</f>
        <v>0</v>
      </c>
      <c r="N137" s="344"/>
      <c r="O137" s="345"/>
      <c r="P137" s="345"/>
      <c r="Q137" s="345"/>
      <c r="R137" s="345"/>
      <c r="S137" s="346"/>
    </row>
    <row r="139" spans="1:19" s="29" customFormat="1" ht="13.5" thickBot="1">
      <c r="A139" s="28"/>
      <c r="B139" s="351" t="str">
        <f>'Planilha Pad. SINAPI'!C35</f>
        <v>PAREDES E PANÉIS </v>
      </c>
      <c r="C139" s="351"/>
      <c r="D139" s="351"/>
      <c r="E139" s="351"/>
      <c r="F139" s="351"/>
      <c r="G139" s="351"/>
      <c r="H139" s="351"/>
      <c r="I139" s="351"/>
      <c r="J139" s="351"/>
      <c r="K139" s="351"/>
      <c r="L139" s="351"/>
      <c r="M139" s="351"/>
      <c r="N139" s="351"/>
      <c r="O139" s="351"/>
      <c r="P139" s="351"/>
      <c r="Q139" s="351"/>
      <c r="R139" s="351"/>
      <c r="S139" s="351"/>
    </row>
    <row r="140" spans="1:19" ht="26.25" customHeight="1" thickBot="1">
      <c r="A140" s="190"/>
      <c r="B140" s="309" t="str">
        <f>'Planilha Pad. SINAPI'!C36</f>
        <v>ALVENARIA DE VEDAÇÃO DE BLOCOS VAZADOS DE CONCRETO DE 9X19X39CM (ESPESSURA 9CM) DE PAREDES COM ÁREA LÍQUIDA MAIOR OU IGUAL A 6 M² SEM VÃOS E ARGAMASSA DE ASSENTAMENTO COM PREPARO MANUAL</v>
      </c>
      <c r="C140" s="310"/>
      <c r="D140" s="310"/>
      <c r="E140" s="310"/>
      <c r="F140" s="310"/>
      <c r="G140" s="310"/>
      <c r="H140" s="310"/>
      <c r="I140" s="310"/>
      <c r="J140" s="310"/>
      <c r="K140" s="310"/>
      <c r="L140" s="310"/>
      <c r="M140" s="310"/>
      <c r="N140" s="310"/>
      <c r="O140" s="311"/>
      <c r="P140" s="312" t="s">
        <v>0</v>
      </c>
      <c r="Q140" s="313"/>
      <c r="R140" s="41">
        <f>I147-M147</f>
        <v>1063.4</v>
      </c>
      <c r="S140" s="42"/>
    </row>
    <row r="141" spans="1:19" ht="12.75">
      <c r="A141" s="314"/>
      <c r="B141" s="315"/>
      <c r="C141" s="316"/>
      <c r="D141" s="12" t="s">
        <v>32</v>
      </c>
      <c r="E141" s="12" t="s">
        <v>33</v>
      </c>
      <c r="F141" s="12" t="s">
        <v>34</v>
      </c>
      <c r="G141" s="12" t="s">
        <v>35</v>
      </c>
      <c r="H141" s="13" t="s">
        <v>36</v>
      </c>
      <c r="I141" s="320" t="s">
        <v>37</v>
      </c>
      <c r="J141" s="322" t="s">
        <v>38</v>
      </c>
      <c r="K141" s="323"/>
      <c r="L141" s="324"/>
      <c r="M141" s="320" t="s">
        <v>37</v>
      </c>
      <c r="N141" s="338"/>
      <c r="O141" s="339"/>
      <c r="P141" s="339"/>
      <c r="Q141" s="339"/>
      <c r="R141" s="339"/>
      <c r="S141" s="340"/>
    </row>
    <row r="142" spans="1:19" ht="12.75">
      <c r="A142" s="317"/>
      <c r="B142" s="318"/>
      <c r="C142" s="319"/>
      <c r="D142" s="14" t="s">
        <v>42</v>
      </c>
      <c r="E142" s="14" t="s">
        <v>66</v>
      </c>
      <c r="F142" s="14"/>
      <c r="G142" s="14" t="s">
        <v>41</v>
      </c>
      <c r="H142" s="15"/>
      <c r="I142" s="321"/>
      <c r="J142" s="15" t="s">
        <v>42</v>
      </c>
      <c r="K142" s="15" t="s">
        <v>43</v>
      </c>
      <c r="L142" s="15" t="s">
        <v>36</v>
      </c>
      <c r="M142" s="321"/>
      <c r="N142" s="341"/>
      <c r="O142" s="342"/>
      <c r="P142" s="342"/>
      <c r="Q142" s="342"/>
      <c r="R142" s="342"/>
      <c r="S142" s="343"/>
    </row>
    <row r="143" spans="1:19" ht="12.75">
      <c r="A143" s="16"/>
      <c r="B143" s="334"/>
      <c r="C143" s="335"/>
      <c r="D143" s="17">
        <v>5.6</v>
      </c>
      <c r="E143" s="18">
        <v>2.6</v>
      </c>
      <c r="F143" s="17"/>
      <c r="G143" s="17">
        <v>10</v>
      </c>
      <c r="H143" s="19">
        <v>2</v>
      </c>
      <c r="I143" s="19">
        <f>D143*E143*H143*G143</f>
        <v>291.2</v>
      </c>
      <c r="J143" s="19"/>
      <c r="K143" s="19"/>
      <c r="L143" s="19"/>
      <c r="M143" s="20">
        <f>J143*K143*L143</f>
        <v>0</v>
      </c>
      <c r="N143" s="341"/>
      <c r="O143" s="342"/>
      <c r="P143" s="342"/>
      <c r="Q143" s="342"/>
      <c r="R143" s="342"/>
      <c r="S143" s="343"/>
    </row>
    <row r="144" spans="1:19" ht="12.75">
      <c r="A144" s="16"/>
      <c r="B144" s="334"/>
      <c r="C144" s="335"/>
      <c r="D144" s="17">
        <v>7</v>
      </c>
      <c r="E144" s="18">
        <v>2.6</v>
      </c>
      <c r="F144" s="17"/>
      <c r="G144" s="17">
        <v>10</v>
      </c>
      <c r="H144" s="19">
        <v>3</v>
      </c>
      <c r="I144" s="19">
        <f>D144*E144*H144*G144</f>
        <v>546</v>
      </c>
      <c r="J144" s="19"/>
      <c r="K144" s="19"/>
      <c r="L144" s="19"/>
      <c r="M144" s="20">
        <f>J144*K144*L144</f>
        <v>0</v>
      </c>
      <c r="N144" s="341"/>
      <c r="O144" s="342"/>
      <c r="P144" s="342"/>
      <c r="Q144" s="342"/>
      <c r="R144" s="342"/>
      <c r="S144" s="343"/>
    </row>
    <row r="145" spans="1:19" ht="12.75">
      <c r="A145" s="16"/>
      <c r="B145" s="334"/>
      <c r="C145" s="335"/>
      <c r="D145" s="17">
        <v>2.5</v>
      </c>
      <c r="E145" s="18">
        <v>2.6</v>
      </c>
      <c r="F145" s="17"/>
      <c r="G145" s="17">
        <v>10</v>
      </c>
      <c r="H145" s="19"/>
      <c r="I145" s="19">
        <f>D145*E145*G145</f>
        <v>65</v>
      </c>
      <c r="J145" s="19"/>
      <c r="K145" s="19"/>
      <c r="L145" s="19"/>
      <c r="M145" s="20">
        <f>J145*K145*L145</f>
        <v>0</v>
      </c>
      <c r="N145" s="341"/>
      <c r="O145" s="342"/>
      <c r="P145" s="342"/>
      <c r="Q145" s="342"/>
      <c r="R145" s="342"/>
      <c r="S145" s="343"/>
    </row>
    <row r="146" spans="1:19" ht="12.75">
      <c r="A146" s="16"/>
      <c r="B146" s="334"/>
      <c r="C146" s="335"/>
      <c r="D146" s="17">
        <f>1.9+1.2+1.9+1.2</f>
        <v>6.2</v>
      </c>
      <c r="E146" s="18">
        <v>2.6</v>
      </c>
      <c r="F146" s="17"/>
      <c r="G146" s="17">
        <v>10</v>
      </c>
      <c r="H146" s="19"/>
      <c r="I146" s="19">
        <f>D146*E146*G146</f>
        <v>161.20000000000002</v>
      </c>
      <c r="J146" s="19"/>
      <c r="K146" s="19"/>
      <c r="L146" s="19"/>
      <c r="M146" s="20">
        <f>J146*K146*L146</f>
        <v>0</v>
      </c>
      <c r="N146" s="341"/>
      <c r="O146" s="342"/>
      <c r="P146" s="342"/>
      <c r="Q146" s="342"/>
      <c r="R146" s="342"/>
      <c r="S146" s="343"/>
    </row>
    <row r="147" spans="1:19" ht="13.5" thickBot="1">
      <c r="A147" s="65"/>
      <c r="B147" s="347"/>
      <c r="C147" s="348"/>
      <c r="D147" s="25"/>
      <c r="E147" s="66"/>
      <c r="F147" s="25"/>
      <c r="G147" s="25"/>
      <c r="H147" s="26"/>
      <c r="I147" s="25">
        <f>SUM(I143:I146)</f>
        <v>1063.4</v>
      </c>
      <c r="J147" s="26"/>
      <c r="K147" s="26"/>
      <c r="L147" s="25"/>
      <c r="M147" s="27"/>
      <c r="N147" s="344"/>
      <c r="O147" s="345"/>
      <c r="P147" s="345"/>
      <c r="Q147" s="345"/>
      <c r="R147" s="345"/>
      <c r="S147" s="346"/>
    </row>
    <row r="148" ht="13.5" thickBot="1"/>
    <row r="149" spans="1:19" ht="25.5" customHeight="1" thickBot="1">
      <c r="A149" s="190"/>
      <c r="B149" s="309" t="str">
        <f>'Planilha Pad. SINAPI'!C37</f>
        <v>VERGA MOLDADA IN LOCO COM UTILIZAÇÃO DE BLOCOS CANALETAS PARA PORTAS COM ATÉ 1,5 M DE VÃO</v>
      </c>
      <c r="C149" s="310"/>
      <c r="D149" s="310"/>
      <c r="E149" s="310"/>
      <c r="F149" s="310"/>
      <c r="G149" s="310"/>
      <c r="H149" s="310"/>
      <c r="I149" s="310"/>
      <c r="J149" s="310"/>
      <c r="K149" s="310"/>
      <c r="L149" s="310"/>
      <c r="M149" s="310"/>
      <c r="N149" s="310"/>
      <c r="O149" s="311"/>
      <c r="P149" s="312" t="s">
        <v>1</v>
      </c>
      <c r="Q149" s="313"/>
      <c r="R149" s="41">
        <f>I157</f>
        <v>58.5</v>
      </c>
      <c r="S149" s="42"/>
    </row>
    <row r="150" spans="1:19" ht="12.75">
      <c r="A150" s="314"/>
      <c r="B150" s="315"/>
      <c r="C150" s="316"/>
      <c r="D150" s="12" t="s">
        <v>32</v>
      </c>
      <c r="E150" s="12" t="s">
        <v>33</v>
      </c>
      <c r="F150" s="12" t="s">
        <v>34</v>
      </c>
      <c r="G150" s="12" t="s">
        <v>35</v>
      </c>
      <c r="H150" s="13" t="s">
        <v>36</v>
      </c>
      <c r="I150" s="320" t="s">
        <v>37</v>
      </c>
      <c r="J150" s="322" t="s">
        <v>38</v>
      </c>
      <c r="K150" s="323"/>
      <c r="L150" s="324"/>
      <c r="M150" s="320" t="s">
        <v>37</v>
      </c>
      <c r="N150" s="338"/>
      <c r="O150" s="339"/>
      <c r="P150" s="339"/>
      <c r="Q150" s="339"/>
      <c r="R150" s="339"/>
      <c r="S150" s="340"/>
    </row>
    <row r="151" spans="1:19" ht="12.75">
      <c r="A151" s="317"/>
      <c r="B151" s="318"/>
      <c r="C151" s="319"/>
      <c r="D151" s="14" t="s">
        <v>42</v>
      </c>
      <c r="E151" s="14"/>
      <c r="F151" s="14"/>
      <c r="G151" s="14" t="s">
        <v>41</v>
      </c>
      <c r="H151" s="15"/>
      <c r="I151" s="321"/>
      <c r="J151" s="15" t="s">
        <v>42</v>
      </c>
      <c r="K151" s="15" t="s">
        <v>43</v>
      </c>
      <c r="L151" s="15" t="s">
        <v>36</v>
      </c>
      <c r="M151" s="321"/>
      <c r="N151" s="341"/>
      <c r="O151" s="342"/>
      <c r="P151" s="342"/>
      <c r="Q151" s="342"/>
      <c r="R151" s="342"/>
      <c r="S151" s="343"/>
    </row>
    <row r="152" spans="1:19" ht="12.75">
      <c r="A152" s="16"/>
      <c r="B152" s="334" t="s">
        <v>99</v>
      </c>
      <c r="C152" s="335"/>
      <c r="D152" s="17">
        <v>1.17</v>
      </c>
      <c r="E152" s="18"/>
      <c r="F152" s="17"/>
      <c r="G152" s="17">
        <v>10</v>
      </c>
      <c r="H152" s="19"/>
      <c r="I152" s="19">
        <f>D152*G152</f>
        <v>11.7</v>
      </c>
      <c r="J152" s="19"/>
      <c r="K152" s="19"/>
      <c r="L152" s="19"/>
      <c r="M152" s="20">
        <f>J152*K152*L152</f>
        <v>0</v>
      </c>
      <c r="N152" s="341"/>
      <c r="O152" s="342"/>
      <c r="P152" s="342"/>
      <c r="Q152" s="342"/>
      <c r="R152" s="342"/>
      <c r="S152" s="343"/>
    </row>
    <row r="153" spans="1:19" ht="12.75">
      <c r="A153" s="16"/>
      <c r="B153" s="334" t="s">
        <v>100</v>
      </c>
      <c r="C153" s="335"/>
      <c r="D153" s="17">
        <v>1.17</v>
      </c>
      <c r="E153" s="18"/>
      <c r="F153" s="17"/>
      <c r="G153" s="17">
        <v>10</v>
      </c>
      <c r="H153" s="19"/>
      <c r="I153" s="19">
        <f>D153*G153</f>
        <v>11.7</v>
      </c>
      <c r="J153" s="19"/>
      <c r="K153" s="19"/>
      <c r="L153" s="19"/>
      <c r="M153" s="20">
        <f>J153*K153*L153</f>
        <v>0</v>
      </c>
      <c r="N153" s="341"/>
      <c r="O153" s="342"/>
      <c r="P153" s="342"/>
      <c r="Q153" s="342"/>
      <c r="R153" s="342"/>
      <c r="S153" s="343"/>
    </row>
    <row r="154" spans="1:19" ht="12.75">
      <c r="A154" s="16"/>
      <c r="B154" s="334" t="s">
        <v>101</v>
      </c>
      <c r="C154" s="335"/>
      <c r="D154" s="17">
        <v>1.17</v>
      </c>
      <c r="E154" s="18"/>
      <c r="F154" s="17"/>
      <c r="G154" s="17">
        <v>10</v>
      </c>
      <c r="H154" s="19"/>
      <c r="I154" s="19">
        <f>D154*G154</f>
        <v>11.7</v>
      </c>
      <c r="J154" s="19"/>
      <c r="K154" s="19"/>
      <c r="L154" s="19"/>
      <c r="M154" s="20">
        <f>J154*K154*L154</f>
        <v>0</v>
      </c>
      <c r="N154" s="341"/>
      <c r="O154" s="342"/>
      <c r="P154" s="342"/>
      <c r="Q154" s="342"/>
      <c r="R154" s="342"/>
      <c r="S154" s="343"/>
    </row>
    <row r="155" spans="1:19" ht="12.75">
      <c r="A155" s="16"/>
      <c r="B155" s="334" t="s">
        <v>102</v>
      </c>
      <c r="C155" s="335"/>
      <c r="D155" s="17">
        <v>1.17</v>
      </c>
      <c r="E155" s="18"/>
      <c r="F155" s="17"/>
      <c r="G155" s="17">
        <v>10</v>
      </c>
      <c r="H155" s="19"/>
      <c r="I155" s="19">
        <f>D155*G155</f>
        <v>11.7</v>
      </c>
      <c r="J155" s="19"/>
      <c r="K155" s="19"/>
      <c r="L155" s="19"/>
      <c r="M155" s="20">
        <f>J155*K155*L155</f>
        <v>0</v>
      </c>
      <c r="N155" s="341"/>
      <c r="O155" s="342"/>
      <c r="P155" s="342"/>
      <c r="Q155" s="342"/>
      <c r="R155" s="342"/>
      <c r="S155" s="343"/>
    </row>
    <row r="156" spans="1:19" ht="12.75">
      <c r="A156" s="16"/>
      <c r="B156" s="334" t="s">
        <v>103</v>
      </c>
      <c r="C156" s="335"/>
      <c r="D156" s="17">
        <v>1.17</v>
      </c>
      <c r="E156" s="18"/>
      <c r="F156" s="17"/>
      <c r="G156" s="17">
        <v>10</v>
      </c>
      <c r="H156" s="19"/>
      <c r="I156" s="19">
        <f>D156*G156</f>
        <v>11.7</v>
      </c>
      <c r="J156" s="19"/>
      <c r="K156" s="19"/>
      <c r="L156" s="19"/>
      <c r="M156" s="20">
        <f>J156*K156*L156</f>
        <v>0</v>
      </c>
      <c r="N156" s="341"/>
      <c r="O156" s="342"/>
      <c r="P156" s="342"/>
      <c r="Q156" s="342"/>
      <c r="R156" s="342"/>
      <c r="S156" s="343"/>
    </row>
    <row r="157" spans="1:19" ht="13.5" thickBot="1">
      <c r="A157" s="21"/>
      <c r="B157" s="22"/>
      <c r="C157" s="22"/>
      <c r="D157" s="23"/>
      <c r="E157" s="24"/>
      <c r="F157" s="23"/>
      <c r="G157" s="23"/>
      <c r="H157" s="23"/>
      <c r="I157" s="25">
        <f>SUM(I152:I156)</f>
        <v>58.5</v>
      </c>
      <c r="J157" s="26"/>
      <c r="K157" s="26"/>
      <c r="L157" s="26"/>
      <c r="M157" s="27"/>
      <c r="N157" s="344"/>
      <c r="O157" s="345"/>
      <c r="P157" s="345"/>
      <c r="Q157" s="345"/>
      <c r="R157" s="345"/>
      <c r="S157" s="346"/>
    </row>
    <row r="158" ht="13.5" thickBot="1"/>
    <row r="159" spans="1:19" ht="21" customHeight="1" thickBot="1">
      <c r="A159" s="190"/>
      <c r="B159" s="309" t="str">
        <f>'Planilha Pad. SINAPI'!C38</f>
        <v>CONTRAVERGA MOLDADA IN LOCO COM UTILIZAÇÃO DE BLOCOS CANALETAS PARA VÃOS DE ATÉ 1,5 M DE COMPRIMENTO</v>
      </c>
      <c r="C159" s="310"/>
      <c r="D159" s="310"/>
      <c r="E159" s="310"/>
      <c r="F159" s="310"/>
      <c r="G159" s="310"/>
      <c r="H159" s="310"/>
      <c r="I159" s="310"/>
      <c r="J159" s="310"/>
      <c r="K159" s="310"/>
      <c r="L159" s="310"/>
      <c r="M159" s="310"/>
      <c r="N159" s="310"/>
      <c r="O159" s="311"/>
      <c r="P159" s="312" t="s">
        <v>1</v>
      </c>
      <c r="Q159" s="313"/>
      <c r="R159" s="41">
        <f>I167-M167</f>
        <v>70.2</v>
      </c>
      <c r="S159" s="42"/>
    </row>
    <row r="160" spans="1:19" ht="12.75">
      <c r="A160" s="314"/>
      <c r="B160" s="315"/>
      <c r="C160" s="316"/>
      <c r="D160" s="12" t="s">
        <v>32</v>
      </c>
      <c r="E160" s="12" t="s">
        <v>33</v>
      </c>
      <c r="F160" s="12" t="s">
        <v>34</v>
      </c>
      <c r="G160" s="12" t="s">
        <v>35</v>
      </c>
      <c r="H160" s="13" t="s">
        <v>36</v>
      </c>
      <c r="I160" s="320" t="s">
        <v>37</v>
      </c>
      <c r="J160" s="322" t="s">
        <v>38</v>
      </c>
      <c r="K160" s="323"/>
      <c r="L160" s="324"/>
      <c r="M160" s="320" t="s">
        <v>37</v>
      </c>
      <c r="N160" s="338"/>
      <c r="O160" s="339"/>
      <c r="P160" s="339"/>
      <c r="Q160" s="339"/>
      <c r="R160" s="339"/>
      <c r="S160" s="340"/>
    </row>
    <row r="161" spans="1:19" ht="12.75">
      <c r="A161" s="317"/>
      <c r="B161" s="318"/>
      <c r="C161" s="319"/>
      <c r="D161" s="14" t="s">
        <v>42</v>
      </c>
      <c r="E161" s="14"/>
      <c r="F161" s="14"/>
      <c r="G161" s="14" t="s">
        <v>41</v>
      </c>
      <c r="H161" s="15"/>
      <c r="I161" s="321"/>
      <c r="J161" s="15" t="s">
        <v>42</v>
      </c>
      <c r="K161" s="15" t="s">
        <v>43</v>
      </c>
      <c r="L161" s="15" t="s">
        <v>36</v>
      </c>
      <c r="M161" s="321"/>
      <c r="N161" s="341"/>
      <c r="O161" s="342"/>
      <c r="P161" s="342"/>
      <c r="Q161" s="342"/>
      <c r="R161" s="342"/>
      <c r="S161" s="343"/>
    </row>
    <row r="162" spans="1:19" ht="12.75">
      <c r="A162" s="16"/>
      <c r="B162" s="334" t="s">
        <v>94</v>
      </c>
      <c r="C162" s="335"/>
      <c r="D162" s="17">
        <v>1.56</v>
      </c>
      <c r="E162" s="18"/>
      <c r="F162" s="17"/>
      <c r="G162" s="17">
        <v>10</v>
      </c>
      <c r="H162" s="19"/>
      <c r="I162" s="19">
        <f>D162*G162</f>
        <v>15.600000000000001</v>
      </c>
      <c r="J162" s="43"/>
      <c r="K162" s="43"/>
      <c r="L162" s="43"/>
      <c r="M162" s="20"/>
      <c r="N162" s="341"/>
      <c r="O162" s="342"/>
      <c r="P162" s="342"/>
      <c r="Q162" s="342"/>
      <c r="R162" s="342"/>
      <c r="S162" s="343"/>
    </row>
    <row r="163" spans="1:19" ht="12.75">
      <c r="A163" s="16"/>
      <c r="B163" s="334" t="s">
        <v>95</v>
      </c>
      <c r="C163" s="335"/>
      <c r="D163" s="17">
        <v>1.56</v>
      </c>
      <c r="E163" s="18"/>
      <c r="F163" s="17"/>
      <c r="G163" s="17">
        <v>10</v>
      </c>
      <c r="H163" s="19"/>
      <c r="I163" s="19">
        <f>D163*G163</f>
        <v>15.600000000000001</v>
      </c>
      <c r="J163" s="43"/>
      <c r="K163" s="43"/>
      <c r="L163" s="43"/>
      <c r="M163" s="20"/>
      <c r="N163" s="341"/>
      <c r="O163" s="342"/>
      <c r="P163" s="342"/>
      <c r="Q163" s="342"/>
      <c r="R163" s="342"/>
      <c r="S163" s="343"/>
    </row>
    <row r="164" spans="1:19" ht="12.75">
      <c r="A164" s="16"/>
      <c r="B164" s="334" t="s">
        <v>96</v>
      </c>
      <c r="C164" s="335"/>
      <c r="D164" s="17">
        <v>1.56</v>
      </c>
      <c r="E164" s="18"/>
      <c r="F164" s="17"/>
      <c r="G164" s="17">
        <v>10</v>
      </c>
      <c r="H164" s="19"/>
      <c r="I164" s="19">
        <f>D164*G164</f>
        <v>15.600000000000001</v>
      </c>
      <c r="J164" s="43"/>
      <c r="K164" s="43"/>
      <c r="L164" s="43"/>
      <c r="M164" s="20"/>
      <c r="N164" s="341"/>
      <c r="O164" s="342"/>
      <c r="P164" s="342"/>
      <c r="Q164" s="342"/>
      <c r="R164" s="342"/>
      <c r="S164" s="343"/>
    </row>
    <row r="165" spans="1:19" ht="12.75">
      <c r="A165" s="16"/>
      <c r="B165" s="334" t="s">
        <v>97</v>
      </c>
      <c r="C165" s="335"/>
      <c r="D165" s="17">
        <v>1.17</v>
      </c>
      <c r="E165" s="18"/>
      <c r="F165" s="17"/>
      <c r="G165" s="17">
        <v>10</v>
      </c>
      <c r="H165" s="19"/>
      <c r="I165" s="19">
        <f>D165*G165</f>
        <v>11.7</v>
      </c>
      <c r="J165" s="43"/>
      <c r="K165" s="43"/>
      <c r="L165" s="43"/>
      <c r="M165" s="20"/>
      <c r="N165" s="341"/>
      <c r="O165" s="342"/>
      <c r="P165" s="342"/>
      <c r="Q165" s="342"/>
      <c r="R165" s="342"/>
      <c r="S165" s="343"/>
    </row>
    <row r="166" spans="1:19" ht="12.75">
      <c r="A166" s="16"/>
      <c r="B166" s="334" t="s">
        <v>98</v>
      </c>
      <c r="C166" s="335"/>
      <c r="D166" s="17">
        <v>1.17</v>
      </c>
      <c r="E166" s="18"/>
      <c r="F166" s="17"/>
      <c r="G166" s="17">
        <v>10</v>
      </c>
      <c r="H166" s="19"/>
      <c r="I166" s="19">
        <f>D166*G166</f>
        <v>11.7</v>
      </c>
      <c r="J166" s="43"/>
      <c r="K166" s="43"/>
      <c r="L166" s="43"/>
      <c r="M166" s="20"/>
      <c r="N166" s="341"/>
      <c r="O166" s="342"/>
      <c r="P166" s="342"/>
      <c r="Q166" s="342"/>
      <c r="R166" s="342"/>
      <c r="S166" s="343"/>
    </row>
    <row r="167" spans="1:19" ht="13.5" thickBot="1">
      <c r="A167" s="21"/>
      <c r="B167" s="22"/>
      <c r="C167" s="22"/>
      <c r="D167" s="23"/>
      <c r="E167" s="24"/>
      <c r="F167" s="23"/>
      <c r="G167" s="23"/>
      <c r="H167" s="23"/>
      <c r="I167" s="25">
        <f>SUM(I162:I166)</f>
        <v>70.2</v>
      </c>
      <c r="J167" s="26"/>
      <c r="K167" s="26"/>
      <c r="L167" s="26"/>
      <c r="M167" s="27"/>
      <c r="N167" s="344"/>
      <c r="O167" s="345"/>
      <c r="P167" s="345"/>
      <c r="Q167" s="345"/>
      <c r="R167" s="345"/>
      <c r="S167" s="346"/>
    </row>
    <row r="168" spans="1:19" ht="12.75">
      <c r="A168" s="1"/>
      <c r="B168" s="31"/>
      <c r="C168" s="31"/>
      <c r="D168" s="32"/>
      <c r="E168" s="33"/>
      <c r="F168" s="32"/>
      <c r="G168" s="32"/>
      <c r="H168" s="32"/>
      <c r="I168" s="32"/>
      <c r="J168" s="32"/>
      <c r="K168" s="32"/>
      <c r="L168" s="32"/>
      <c r="M168" s="34"/>
      <c r="N168" s="295"/>
      <c r="O168" s="295"/>
      <c r="P168" s="295"/>
      <c r="Q168" s="295"/>
      <c r="R168" s="295"/>
      <c r="S168" s="295"/>
    </row>
    <row r="169" spans="1:19" ht="12.75">
      <c r="A169" s="1"/>
      <c r="B169" s="31"/>
      <c r="C169" s="31"/>
      <c r="D169" s="32"/>
      <c r="E169" s="33"/>
      <c r="F169" s="32"/>
      <c r="G169" s="32"/>
      <c r="H169" s="32"/>
      <c r="I169" s="32"/>
      <c r="J169" s="32"/>
      <c r="K169" s="32"/>
      <c r="L169" s="32"/>
      <c r="M169" s="34"/>
      <c r="N169" s="295"/>
      <c r="O169" s="295"/>
      <c r="P169" s="295"/>
      <c r="Q169" s="295"/>
      <c r="R169" s="295"/>
      <c r="S169" s="295"/>
    </row>
    <row r="170" spans="1:19" ht="12.75">
      <c r="A170" s="1"/>
      <c r="B170" s="31"/>
      <c r="C170" s="31"/>
      <c r="D170" s="32"/>
      <c r="E170" s="33"/>
      <c r="F170" s="32"/>
      <c r="G170" s="32"/>
      <c r="H170" s="32"/>
      <c r="I170" s="32"/>
      <c r="J170" s="32"/>
      <c r="K170" s="32"/>
      <c r="L170" s="32"/>
      <c r="M170" s="34"/>
      <c r="N170" s="295"/>
      <c r="O170" s="295"/>
      <c r="P170" s="295"/>
      <c r="Q170" s="295"/>
      <c r="R170" s="295"/>
      <c r="S170" s="295"/>
    </row>
    <row r="171" spans="1:19" ht="12.75">
      <c r="A171" s="1"/>
      <c r="B171" s="31"/>
      <c r="C171" s="31"/>
      <c r="D171" s="32"/>
      <c r="E171" s="33"/>
      <c r="F171" s="32"/>
      <c r="G171" s="32"/>
      <c r="H171" s="32"/>
      <c r="I171" s="32"/>
      <c r="J171" s="32"/>
      <c r="K171" s="32"/>
      <c r="L171" s="32"/>
      <c r="M171" s="34"/>
      <c r="N171" s="295"/>
      <c r="O171" s="295"/>
      <c r="P171" s="295"/>
      <c r="Q171" s="295"/>
      <c r="R171" s="295"/>
      <c r="S171" s="295"/>
    </row>
    <row r="172" spans="1:19" ht="12.75">
      <c r="A172" s="1"/>
      <c r="B172" s="31"/>
      <c r="C172" s="31"/>
      <c r="D172" s="32"/>
      <c r="E172" s="33"/>
      <c r="F172" s="32"/>
      <c r="G172" s="32"/>
      <c r="H172" s="32"/>
      <c r="I172" s="32"/>
      <c r="J172" s="32"/>
      <c r="K172" s="32"/>
      <c r="L172" s="32"/>
      <c r="M172" s="34"/>
      <c r="N172" s="30"/>
      <c r="O172" s="30"/>
      <c r="P172" s="30"/>
      <c r="Q172" s="30"/>
      <c r="R172" s="30"/>
      <c r="S172" s="30"/>
    </row>
    <row r="173" spans="1:19" ht="12.75">
      <c r="A173" s="1"/>
      <c r="B173" s="31"/>
      <c r="C173" s="31"/>
      <c r="D173" s="32"/>
      <c r="E173" s="33"/>
      <c r="F173" s="32"/>
      <c r="G173" s="32"/>
      <c r="H173" s="32"/>
      <c r="I173" s="32"/>
      <c r="J173" s="32"/>
      <c r="K173" s="32"/>
      <c r="L173" s="32"/>
      <c r="M173" s="34"/>
      <c r="N173" s="295"/>
      <c r="O173" s="295"/>
      <c r="P173" s="295"/>
      <c r="Q173" s="295"/>
      <c r="R173" s="295"/>
      <c r="S173" s="295"/>
    </row>
    <row r="174" spans="1:19" ht="12.75">
      <c r="A174" s="1"/>
      <c r="B174" s="31"/>
      <c r="C174" s="31"/>
      <c r="D174" s="32"/>
      <c r="E174" s="33"/>
      <c r="F174" s="32"/>
      <c r="G174" s="32"/>
      <c r="H174" s="32"/>
      <c r="I174" s="32"/>
      <c r="J174" s="32"/>
      <c r="K174" s="32"/>
      <c r="L174" s="32"/>
      <c r="M174" s="34"/>
      <c r="N174" s="295"/>
      <c r="O174" s="295"/>
      <c r="P174" s="295"/>
      <c r="Q174" s="295"/>
      <c r="R174" s="295"/>
      <c r="S174" s="295"/>
    </row>
    <row r="175" spans="1:19" ht="12.75">
      <c r="A175" s="1"/>
      <c r="B175" s="31"/>
      <c r="C175" s="31"/>
      <c r="D175" s="32"/>
      <c r="E175" s="33"/>
      <c r="F175" s="32"/>
      <c r="G175" s="32"/>
      <c r="H175" s="32"/>
      <c r="I175" s="32"/>
      <c r="J175" s="32"/>
      <c r="K175" s="32"/>
      <c r="L175" s="32"/>
      <c r="M175" s="34"/>
      <c r="N175" s="295"/>
      <c r="O175" s="295"/>
      <c r="P175" s="295"/>
      <c r="Q175" s="295"/>
      <c r="R175" s="295"/>
      <c r="S175" s="295"/>
    </row>
    <row r="176" spans="1:19" ht="13.5" thickBot="1">
      <c r="A176" s="28"/>
      <c r="B176" s="377" t="str">
        <f>'Planilha Pad. SINAPI'!C40</f>
        <v>REBAIXAMENTOS</v>
      </c>
      <c r="C176" s="378"/>
      <c r="D176" s="378"/>
      <c r="E176" s="378"/>
      <c r="F176" s="378"/>
      <c r="G176" s="378"/>
      <c r="H176" s="378"/>
      <c r="I176" s="378"/>
      <c r="J176" s="378"/>
      <c r="K176" s="378"/>
      <c r="L176" s="378"/>
      <c r="M176" s="378"/>
      <c r="N176" s="378"/>
      <c r="O176" s="378"/>
      <c r="P176" s="378"/>
      <c r="Q176" s="378"/>
      <c r="R176" s="378"/>
      <c r="S176" s="379"/>
    </row>
    <row r="177" spans="1:19" ht="13.5" thickBot="1">
      <c r="A177" s="190"/>
      <c r="B177" s="309" t="str">
        <f>'Planilha Pad. SINAPI'!C41</f>
        <v>FORRO PVC BRANCO L = 20 CM, FRISADO, COLOCADO </v>
      </c>
      <c r="C177" s="310"/>
      <c r="D177" s="310"/>
      <c r="E177" s="310"/>
      <c r="F177" s="310"/>
      <c r="G177" s="310"/>
      <c r="H177" s="310"/>
      <c r="I177" s="310"/>
      <c r="J177" s="310"/>
      <c r="K177" s="310"/>
      <c r="L177" s="310"/>
      <c r="M177" s="310"/>
      <c r="N177" s="310"/>
      <c r="O177" s="311"/>
      <c r="P177" s="312"/>
      <c r="Q177" s="313"/>
      <c r="R177" s="41">
        <f>I185-M185</f>
        <v>329.9</v>
      </c>
      <c r="S177" s="42"/>
    </row>
    <row r="178" spans="1:19" ht="12.75">
      <c r="A178" s="314"/>
      <c r="B178" s="315"/>
      <c r="C178" s="316"/>
      <c r="D178" s="12" t="s">
        <v>32</v>
      </c>
      <c r="E178" s="12" t="s">
        <v>33</v>
      </c>
      <c r="F178" s="12" t="s">
        <v>34</v>
      </c>
      <c r="G178" s="12" t="s">
        <v>35</v>
      </c>
      <c r="H178" s="13" t="s">
        <v>36</v>
      </c>
      <c r="I178" s="320" t="s">
        <v>37</v>
      </c>
      <c r="J178" s="322" t="s">
        <v>38</v>
      </c>
      <c r="K178" s="323"/>
      <c r="L178" s="324"/>
      <c r="M178" s="320" t="s">
        <v>37</v>
      </c>
      <c r="N178" s="338"/>
      <c r="O178" s="339"/>
      <c r="P178" s="339"/>
      <c r="Q178" s="339"/>
      <c r="R178" s="339"/>
      <c r="S178" s="340"/>
    </row>
    <row r="179" spans="1:19" ht="13.5" customHeight="1">
      <c r="A179" s="317"/>
      <c r="B179" s="318"/>
      <c r="C179" s="319"/>
      <c r="D179" s="14" t="s">
        <v>60</v>
      </c>
      <c r="E179" s="14"/>
      <c r="F179" s="14"/>
      <c r="G179" s="14" t="s">
        <v>41</v>
      </c>
      <c r="H179" s="15"/>
      <c r="I179" s="321"/>
      <c r="J179" s="15" t="s">
        <v>42</v>
      </c>
      <c r="K179" s="15" t="s">
        <v>43</v>
      </c>
      <c r="L179" s="15" t="s">
        <v>36</v>
      </c>
      <c r="M179" s="321"/>
      <c r="N179" s="341"/>
      <c r="O179" s="342"/>
      <c r="P179" s="342"/>
      <c r="Q179" s="342"/>
      <c r="R179" s="342"/>
      <c r="S179" s="343"/>
    </row>
    <row r="180" spans="1:19" ht="12.75">
      <c r="A180" s="16"/>
      <c r="B180" s="334" t="s">
        <v>84</v>
      </c>
      <c r="C180" s="335"/>
      <c r="D180" s="17">
        <v>9.52</v>
      </c>
      <c r="E180" s="18"/>
      <c r="F180" s="17"/>
      <c r="G180" s="17">
        <v>10</v>
      </c>
      <c r="H180" s="19"/>
      <c r="I180" s="19">
        <f>D180*G180</f>
        <v>95.19999999999999</v>
      </c>
      <c r="J180" s="43"/>
      <c r="K180" s="43"/>
      <c r="L180" s="43"/>
      <c r="M180" s="20"/>
      <c r="N180" s="341"/>
      <c r="O180" s="342"/>
      <c r="P180" s="342"/>
      <c r="Q180" s="342"/>
      <c r="R180" s="342"/>
      <c r="S180" s="343"/>
    </row>
    <row r="181" spans="1:19" ht="12.75">
      <c r="A181" s="16"/>
      <c r="B181" s="334" t="s">
        <v>85</v>
      </c>
      <c r="C181" s="335"/>
      <c r="D181" s="17">
        <v>8.5</v>
      </c>
      <c r="E181" s="18"/>
      <c r="F181" s="17"/>
      <c r="G181" s="17">
        <v>10</v>
      </c>
      <c r="H181" s="19"/>
      <c r="I181" s="19">
        <f>D181*G181</f>
        <v>85</v>
      </c>
      <c r="J181" s="43"/>
      <c r="K181" s="43"/>
      <c r="L181" s="43"/>
      <c r="M181" s="20"/>
      <c r="N181" s="341"/>
      <c r="O181" s="342"/>
      <c r="P181" s="342"/>
      <c r="Q181" s="342"/>
      <c r="R181" s="342"/>
      <c r="S181" s="343"/>
    </row>
    <row r="182" spans="1:19" ht="12.75">
      <c r="A182" s="16"/>
      <c r="B182" s="334" t="s">
        <v>86</v>
      </c>
      <c r="C182" s="335"/>
      <c r="D182" s="17">
        <v>8.25</v>
      </c>
      <c r="E182" s="18"/>
      <c r="F182" s="17"/>
      <c r="G182" s="17">
        <v>10</v>
      </c>
      <c r="H182" s="19"/>
      <c r="I182" s="19">
        <f>D182*G182</f>
        <v>82.5</v>
      </c>
      <c r="J182" s="43"/>
      <c r="K182" s="43"/>
      <c r="L182" s="43"/>
      <c r="M182" s="20"/>
      <c r="N182" s="341"/>
      <c r="O182" s="342"/>
      <c r="P182" s="342"/>
      <c r="Q182" s="342"/>
      <c r="R182" s="342"/>
      <c r="S182" s="343"/>
    </row>
    <row r="183" spans="1:19" ht="12.75">
      <c r="A183" s="16"/>
      <c r="B183" s="334" t="s">
        <v>87</v>
      </c>
      <c r="C183" s="335"/>
      <c r="D183" s="17">
        <v>5.6</v>
      </c>
      <c r="E183" s="18"/>
      <c r="F183" s="17"/>
      <c r="G183" s="17">
        <v>10</v>
      </c>
      <c r="H183" s="19"/>
      <c r="I183" s="19">
        <f>D183*G183</f>
        <v>56</v>
      </c>
      <c r="J183" s="43"/>
      <c r="K183" s="43"/>
      <c r="L183" s="43"/>
      <c r="M183" s="20"/>
      <c r="N183" s="341"/>
      <c r="O183" s="342"/>
      <c r="P183" s="342"/>
      <c r="Q183" s="342"/>
      <c r="R183" s="342"/>
      <c r="S183" s="343"/>
    </row>
    <row r="184" spans="1:19" ht="12.75">
      <c r="A184" s="16"/>
      <c r="B184" s="334" t="s">
        <v>89</v>
      </c>
      <c r="C184" s="335"/>
      <c r="D184" s="17">
        <v>1.12</v>
      </c>
      <c r="E184" s="18"/>
      <c r="F184" s="17"/>
      <c r="G184" s="17">
        <v>10</v>
      </c>
      <c r="H184" s="19"/>
      <c r="I184" s="19">
        <f>D184*G184</f>
        <v>11.200000000000001</v>
      </c>
      <c r="J184" s="43"/>
      <c r="K184" s="43"/>
      <c r="L184" s="43"/>
      <c r="M184" s="20"/>
      <c r="N184" s="341"/>
      <c r="O184" s="342"/>
      <c r="P184" s="342"/>
      <c r="Q184" s="342"/>
      <c r="R184" s="342"/>
      <c r="S184" s="343"/>
    </row>
    <row r="185" spans="1:19" ht="13.5" thickBot="1">
      <c r="A185" s="21"/>
      <c r="B185" s="22"/>
      <c r="C185" s="22"/>
      <c r="D185" s="23"/>
      <c r="E185" s="24"/>
      <c r="F185" s="23"/>
      <c r="G185" s="23"/>
      <c r="H185" s="23"/>
      <c r="I185" s="25">
        <f>SUM(I180:I184)</f>
        <v>329.9</v>
      </c>
      <c r="J185" s="26"/>
      <c r="K185" s="26"/>
      <c r="L185" s="26"/>
      <c r="M185" s="27"/>
      <c r="N185" s="344"/>
      <c r="O185" s="345"/>
      <c r="P185" s="345"/>
      <c r="Q185" s="345"/>
      <c r="R185" s="345"/>
      <c r="S185" s="346"/>
    </row>
    <row r="187" spans="1:19" s="29" customFormat="1" ht="13.5" thickBot="1">
      <c r="A187" s="28"/>
      <c r="B187" s="377" t="str">
        <f>'Planilha Pad. SINAPI'!C43</f>
        <v>COBERTURA</v>
      </c>
      <c r="C187" s="378"/>
      <c r="D187" s="378"/>
      <c r="E187" s="378"/>
      <c r="F187" s="378"/>
      <c r="G187" s="378"/>
      <c r="H187" s="378"/>
      <c r="I187" s="378"/>
      <c r="J187" s="378"/>
      <c r="K187" s="378"/>
      <c r="L187" s="378"/>
      <c r="M187" s="378"/>
      <c r="N187" s="378"/>
      <c r="O187" s="378"/>
      <c r="P187" s="378"/>
      <c r="Q187" s="378"/>
      <c r="R187" s="378"/>
      <c r="S187" s="379"/>
    </row>
    <row r="188" spans="1:19" ht="18.75" customHeight="1" thickBot="1">
      <c r="A188" s="190"/>
      <c r="B188" s="309" t="str">
        <f>'Planilha Pad. SINAPI'!C44</f>
        <v>IMUNIZAÇÃO DE MADEIRAMENTO PARA COBERTURA UTILIZANDO CUPINICIDA INCOLOR</v>
      </c>
      <c r="C188" s="310"/>
      <c r="D188" s="310"/>
      <c r="E188" s="310"/>
      <c r="F188" s="310"/>
      <c r="G188" s="310"/>
      <c r="H188" s="310"/>
      <c r="I188" s="310"/>
      <c r="J188" s="310"/>
      <c r="K188" s="310"/>
      <c r="L188" s="310"/>
      <c r="M188" s="310"/>
      <c r="N188" s="310"/>
      <c r="O188" s="311"/>
      <c r="P188" s="312"/>
      <c r="Q188" s="313"/>
      <c r="R188" s="41">
        <f>I192-M192</f>
        <v>499.2000000000001</v>
      </c>
      <c r="S188" s="42"/>
    </row>
    <row r="189" spans="1:19" ht="12.75">
      <c r="A189" s="314"/>
      <c r="B189" s="315"/>
      <c r="C189" s="316"/>
      <c r="D189" s="12" t="s">
        <v>32</v>
      </c>
      <c r="E189" s="12" t="s">
        <v>33</v>
      </c>
      <c r="F189" s="12" t="s">
        <v>34</v>
      </c>
      <c r="G189" s="12" t="s">
        <v>35</v>
      </c>
      <c r="H189" s="13" t="s">
        <v>36</v>
      </c>
      <c r="I189" s="320" t="s">
        <v>37</v>
      </c>
      <c r="J189" s="322" t="s">
        <v>38</v>
      </c>
      <c r="K189" s="323"/>
      <c r="L189" s="324"/>
      <c r="M189" s="320" t="s">
        <v>37</v>
      </c>
      <c r="N189" s="338"/>
      <c r="O189" s="339"/>
      <c r="P189" s="339"/>
      <c r="Q189" s="339"/>
      <c r="R189" s="339"/>
      <c r="S189" s="340"/>
    </row>
    <row r="190" spans="1:19" ht="12.75">
      <c r="A190" s="317"/>
      <c r="B190" s="318"/>
      <c r="C190" s="319"/>
      <c r="D190" s="14" t="s">
        <v>42</v>
      </c>
      <c r="E190" s="14" t="s">
        <v>39</v>
      </c>
      <c r="F190" s="14"/>
      <c r="G190" s="14" t="s">
        <v>41</v>
      </c>
      <c r="H190" s="15"/>
      <c r="I190" s="321"/>
      <c r="J190" s="15" t="s">
        <v>42</v>
      </c>
      <c r="K190" s="15" t="s">
        <v>43</v>
      </c>
      <c r="L190" s="15" t="s">
        <v>36</v>
      </c>
      <c r="M190" s="321"/>
      <c r="N190" s="341"/>
      <c r="O190" s="342"/>
      <c r="P190" s="342"/>
      <c r="Q190" s="342"/>
      <c r="R190" s="342"/>
      <c r="S190" s="343"/>
    </row>
    <row r="191" spans="1:19" ht="12.75">
      <c r="A191" s="16"/>
      <c r="B191" s="334"/>
      <c r="C191" s="335"/>
      <c r="D191" s="17">
        <f>7+0.4+0.4</f>
        <v>7.800000000000001</v>
      </c>
      <c r="E191" s="18">
        <f>5.6+0.4+0.4</f>
        <v>6.4</v>
      </c>
      <c r="F191" s="17"/>
      <c r="G191" s="17">
        <v>10</v>
      </c>
      <c r="H191" s="19"/>
      <c r="I191" s="19">
        <f>D191*E191*G191</f>
        <v>499.2000000000001</v>
      </c>
      <c r="J191" s="19"/>
      <c r="K191" s="19"/>
      <c r="L191" s="19"/>
      <c r="M191" s="20">
        <f>J191*K191*L191</f>
        <v>0</v>
      </c>
      <c r="N191" s="341"/>
      <c r="O191" s="342"/>
      <c r="P191" s="342"/>
      <c r="Q191" s="342"/>
      <c r="R191" s="342"/>
      <c r="S191" s="343"/>
    </row>
    <row r="192" spans="1:19" ht="13.5" thickBot="1">
      <c r="A192" s="21"/>
      <c r="B192" s="22"/>
      <c r="C192" s="22"/>
      <c r="D192" s="23"/>
      <c r="E192" s="24"/>
      <c r="F192" s="23"/>
      <c r="G192" s="23"/>
      <c r="H192" s="23"/>
      <c r="I192" s="25">
        <f>SUM(I191)</f>
        <v>499.2000000000001</v>
      </c>
      <c r="J192" s="26"/>
      <c r="K192" s="26"/>
      <c r="L192" s="26"/>
      <c r="M192" s="27"/>
      <c r="N192" s="344"/>
      <c r="O192" s="345"/>
      <c r="P192" s="345"/>
      <c r="Q192" s="345"/>
      <c r="R192" s="345"/>
      <c r="S192" s="346"/>
    </row>
    <row r="193" ht="13.5" thickBot="1"/>
    <row r="194" spans="1:19" ht="25.5" customHeight="1" thickBot="1">
      <c r="A194" s="190"/>
      <c r="B194" s="309" t="str">
        <f>'Planilha Pad. SINAPI'!C45</f>
        <v>INSTALAÇÃO DE TESOURA (INTEIRA OU MEIA), BIAPOIADA, EM MADEIRA NÃO APARELHADA, PARA VÃOS MAIORES OU IGUAIS A 6,0 M E MENORES QUE 8,0 M, INCLUSO IÇAMENTO</v>
      </c>
      <c r="C194" s="310"/>
      <c r="D194" s="310"/>
      <c r="E194" s="310"/>
      <c r="F194" s="310"/>
      <c r="G194" s="310"/>
      <c r="H194" s="310"/>
      <c r="I194" s="310"/>
      <c r="J194" s="310"/>
      <c r="K194" s="310"/>
      <c r="L194" s="310"/>
      <c r="M194" s="310"/>
      <c r="N194" s="310"/>
      <c r="O194" s="311"/>
      <c r="P194" s="312" t="s">
        <v>54</v>
      </c>
      <c r="Q194" s="313"/>
      <c r="R194" s="41">
        <f>I198-M198</f>
        <v>10</v>
      </c>
      <c r="S194" s="42"/>
    </row>
    <row r="195" spans="1:19" ht="12.75">
      <c r="A195" s="314"/>
      <c r="B195" s="315"/>
      <c r="C195" s="316"/>
      <c r="D195" s="12" t="s">
        <v>32</v>
      </c>
      <c r="E195" s="12" t="s">
        <v>33</v>
      </c>
      <c r="F195" s="12" t="s">
        <v>34</v>
      </c>
      <c r="G195" s="12" t="s">
        <v>35</v>
      </c>
      <c r="H195" s="13" t="s">
        <v>36</v>
      </c>
      <c r="I195" s="320" t="s">
        <v>37</v>
      </c>
      <c r="J195" s="322" t="s">
        <v>38</v>
      </c>
      <c r="K195" s="323"/>
      <c r="L195" s="324"/>
      <c r="M195" s="320" t="s">
        <v>37</v>
      </c>
      <c r="N195" s="338"/>
      <c r="O195" s="339"/>
      <c r="P195" s="339"/>
      <c r="Q195" s="339"/>
      <c r="R195" s="339"/>
      <c r="S195" s="340"/>
    </row>
    <row r="196" spans="1:19" ht="12.75">
      <c r="A196" s="317"/>
      <c r="B196" s="318"/>
      <c r="C196" s="319"/>
      <c r="D196" s="14"/>
      <c r="E196" s="14"/>
      <c r="F196" s="14"/>
      <c r="G196" s="14" t="s">
        <v>41</v>
      </c>
      <c r="H196" s="15"/>
      <c r="I196" s="321"/>
      <c r="J196" s="15" t="s">
        <v>42</v>
      </c>
      <c r="K196" s="15" t="s">
        <v>43</v>
      </c>
      <c r="L196" s="15" t="s">
        <v>36</v>
      </c>
      <c r="M196" s="321"/>
      <c r="N196" s="341"/>
      <c r="O196" s="342"/>
      <c r="P196" s="342"/>
      <c r="Q196" s="342"/>
      <c r="R196" s="342"/>
      <c r="S196" s="343"/>
    </row>
    <row r="197" spans="1:19" ht="12.75">
      <c r="A197" s="16"/>
      <c r="B197" s="334"/>
      <c r="C197" s="335"/>
      <c r="D197" s="17"/>
      <c r="E197" s="18"/>
      <c r="F197" s="17"/>
      <c r="G197" s="17">
        <v>10</v>
      </c>
      <c r="H197" s="19">
        <v>1</v>
      </c>
      <c r="I197" s="19">
        <f>H197*G197</f>
        <v>10</v>
      </c>
      <c r="J197" s="19"/>
      <c r="K197" s="19"/>
      <c r="L197" s="19"/>
      <c r="M197" s="20">
        <f>J197*K197*L197</f>
        <v>0</v>
      </c>
      <c r="N197" s="341"/>
      <c r="O197" s="342"/>
      <c r="P197" s="342"/>
      <c r="Q197" s="342"/>
      <c r="R197" s="342"/>
      <c r="S197" s="343"/>
    </row>
    <row r="198" spans="1:19" ht="13.5" thickBot="1">
      <c r="A198" s="21"/>
      <c r="B198" s="22"/>
      <c r="C198" s="22"/>
      <c r="D198" s="23"/>
      <c r="E198" s="24"/>
      <c r="F198" s="23"/>
      <c r="G198" s="23"/>
      <c r="H198" s="23"/>
      <c r="I198" s="25">
        <f>SUM(I197:I197)</f>
        <v>10</v>
      </c>
      <c r="J198" s="26"/>
      <c r="K198" s="26"/>
      <c r="L198" s="26"/>
      <c r="M198" s="27">
        <f>SUM(M197:M197)</f>
        <v>0</v>
      </c>
      <c r="N198" s="344"/>
      <c r="O198" s="345"/>
      <c r="P198" s="345"/>
      <c r="Q198" s="345"/>
      <c r="R198" s="345"/>
      <c r="S198" s="346"/>
    </row>
    <row r="199" ht="13.5" thickBot="1"/>
    <row r="200" spans="1:19" ht="24.75" customHeight="1" thickBot="1">
      <c r="A200" s="190"/>
      <c r="B200" s="309" t="str">
        <f>'Planilha Pad. SINAPI'!C46</f>
        <v>TRAMA DE MADEIRA COMPOSTA POR RIPAS, CAIBROS E TERÇAS PARA TELHADOS DE ATÉ 2 ÁGUAS PARA TELHA  CERÂMICA CAPA-CANAL, INCLUSO TRANSPORTE VERTICAL  </v>
      </c>
      <c r="C200" s="310"/>
      <c r="D200" s="310"/>
      <c r="E200" s="310"/>
      <c r="F200" s="310"/>
      <c r="G200" s="310"/>
      <c r="H200" s="310"/>
      <c r="I200" s="310"/>
      <c r="J200" s="310"/>
      <c r="K200" s="310"/>
      <c r="L200" s="310"/>
      <c r="M200" s="310"/>
      <c r="N200" s="310"/>
      <c r="O200" s="311"/>
      <c r="P200" s="312" t="s">
        <v>0</v>
      </c>
      <c r="Q200" s="313"/>
      <c r="R200" s="41">
        <f>I204-M204</f>
        <v>499.2000000000001</v>
      </c>
      <c r="S200" s="42"/>
    </row>
    <row r="201" spans="1:19" ht="12.75">
      <c r="A201" s="314"/>
      <c r="B201" s="315"/>
      <c r="C201" s="316"/>
      <c r="D201" s="12" t="s">
        <v>32</v>
      </c>
      <c r="E201" s="12" t="s">
        <v>33</v>
      </c>
      <c r="F201" s="12" t="s">
        <v>34</v>
      </c>
      <c r="G201" s="12" t="s">
        <v>35</v>
      </c>
      <c r="H201" s="13" t="s">
        <v>36</v>
      </c>
      <c r="I201" s="320" t="s">
        <v>37</v>
      </c>
      <c r="J201" s="322" t="s">
        <v>38</v>
      </c>
      <c r="K201" s="323"/>
      <c r="L201" s="324"/>
      <c r="M201" s="320" t="s">
        <v>37</v>
      </c>
      <c r="N201" s="338"/>
      <c r="O201" s="339"/>
      <c r="P201" s="339"/>
      <c r="Q201" s="339"/>
      <c r="R201" s="339"/>
      <c r="S201" s="340"/>
    </row>
    <row r="202" spans="1:19" ht="12.75">
      <c r="A202" s="317"/>
      <c r="B202" s="318"/>
      <c r="C202" s="319"/>
      <c r="D202" s="14" t="s">
        <v>60</v>
      </c>
      <c r="E202" s="14"/>
      <c r="F202" s="14"/>
      <c r="G202" s="14" t="s">
        <v>41</v>
      </c>
      <c r="H202" s="15"/>
      <c r="I202" s="321"/>
      <c r="J202" s="15" t="s">
        <v>42</v>
      </c>
      <c r="K202" s="15" t="s">
        <v>43</v>
      </c>
      <c r="L202" s="15" t="s">
        <v>36</v>
      </c>
      <c r="M202" s="321"/>
      <c r="N202" s="341"/>
      <c r="O202" s="342"/>
      <c r="P202" s="342"/>
      <c r="Q202" s="342"/>
      <c r="R202" s="342"/>
      <c r="S202" s="343"/>
    </row>
    <row r="203" spans="1:19" ht="12.75">
      <c r="A203" s="16"/>
      <c r="B203" s="334"/>
      <c r="C203" s="335"/>
      <c r="D203" s="17">
        <f>7+0.4+0.4</f>
        <v>7.800000000000001</v>
      </c>
      <c r="E203" s="18">
        <f>5.6+0.4+0.4</f>
        <v>6.4</v>
      </c>
      <c r="F203" s="17"/>
      <c r="G203" s="17">
        <v>10</v>
      </c>
      <c r="H203" s="19"/>
      <c r="I203" s="19">
        <f>D203*E203*G203</f>
        <v>499.2000000000001</v>
      </c>
      <c r="J203" s="19"/>
      <c r="K203" s="19"/>
      <c r="L203" s="19"/>
      <c r="M203" s="20">
        <f>J203*K203*L203</f>
        <v>0</v>
      </c>
      <c r="N203" s="341"/>
      <c r="O203" s="342"/>
      <c r="P203" s="342"/>
      <c r="Q203" s="342"/>
      <c r="R203" s="342"/>
      <c r="S203" s="343"/>
    </row>
    <row r="204" spans="1:19" ht="13.5" thickBot="1">
      <c r="A204" s="21"/>
      <c r="B204" s="22"/>
      <c r="C204" s="22"/>
      <c r="D204" s="23"/>
      <c r="E204" s="24"/>
      <c r="F204" s="23"/>
      <c r="G204" s="23"/>
      <c r="H204" s="23"/>
      <c r="I204" s="25">
        <f>SUM(I203:I203)</f>
        <v>499.2000000000001</v>
      </c>
      <c r="J204" s="26"/>
      <c r="K204" s="26"/>
      <c r="L204" s="26"/>
      <c r="M204" s="27">
        <f>SUM(M203:M203)</f>
        <v>0</v>
      </c>
      <c r="N204" s="344"/>
      <c r="O204" s="345"/>
      <c r="P204" s="345"/>
      <c r="Q204" s="345"/>
      <c r="R204" s="345"/>
      <c r="S204" s="346"/>
    </row>
    <row r="205" ht="13.5" thickBot="1"/>
    <row r="206" spans="1:19" ht="18.75" customHeight="1" thickBot="1">
      <c r="A206" s="190"/>
      <c r="B206" s="309" t="str">
        <f>'Planilha Pad. SINAPI'!C47</f>
        <v>TELHAMENTO COM TELHA CERÂMICA CAPA-CANAL, TIPO COLONIAL, COM ATÉ 2 ÁGUAS, INCLUSO TRANSPORTE VERTICAL </v>
      </c>
      <c r="C206" s="310"/>
      <c r="D206" s="310"/>
      <c r="E206" s="310"/>
      <c r="F206" s="310"/>
      <c r="G206" s="310"/>
      <c r="H206" s="310"/>
      <c r="I206" s="310"/>
      <c r="J206" s="310"/>
      <c r="K206" s="310"/>
      <c r="L206" s="310"/>
      <c r="M206" s="310"/>
      <c r="N206" s="310"/>
      <c r="O206" s="311"/>
      <c r="P206" s="312" t="s">
        <v>0</v>
      </c>
      <c r="Q206" s="313"/>
      <c r="R206" s="41">
        <f>I210-M210</f>
        <v>499.2000000000001</v>
      </c>
      <c r="S206" s="42"/>
    </row>
    <row r="207" spans="1:19" ht="12.75">
      <c r="A207" s="314"/>
      <c r="B207" s="315"/>
      <c r="C207" s="316"/>
      <c r="D207" s="12" t="s">
        <v>32</v>
      </c>
      <c r="E207" s="12" t="s">
        <v>33</v>
      </c>
      <c r="F207" s="12" t="s">
        <v>34</v>
      </c>
      <c r="G207" s="12" t="s">
        <v>35</v>
      </c>
      <c r="H207" s="13" t="s">
        <v>36</v>
      </c>
      <c r="I207" s="320" t="s">
        <v>37</v>
      </c>
      <c r="J207" s="322" t="s">
        <v>38</v>
      </c>
      <c r="K207" s="323"/>
      <c r="L207" s="324"/>
      <c r="M207" s="320" t="s">
        <v>37</v>
      </c>
      <c r="N207" s="338"/>
      <c r="O207" s="339"/>
      <c r="P207" s="339"/>
      <c r="Q207" s="339"/>
      <c r="R207" s="339"/>
      <c r="S207" s="340"/>
    </row>
    <row r="208" spans="1:19" ht="12.75">
      <c r="A208" s="317"/>
      <c r="B208" s="318"/>
      <c r="C208" s="319"/>
      <c r="D208" s="14" t="s">
        <v>60</v>
      </c>
      <c r="E208" s="14"/>
      <c r="F208" s="14"/>
      <c r="G208" s="14" t="s">
        <v>41</v>
      </c>
      <c r="H208" s="15"/>
      <c r="I208" s="321"/>
      <c r="J208" s="15" t="s">
        <v>42</v>
      </c>
      <c r="K208" s="15" t="s">
        <v>43</v>
      </c>
      <c r="L208" s="15" t="s">
        <v>36</v>
      </c>
      <c r="M208" s="321"/>
      <c r="N208" s="341"/>
      <c r="O208" s="342"/>
      <c r="P208" s="342"/>
      <c r="Q208" s="342"/>
      <c r="R208" s="342"/>
      <c r="S208" s="343"/>
    </row>
    <row r="209" spans="1:19" ht="12.75">
      <c r="A209" s="16"/>
      <c r="B209" s="334"/>
      <c r="C209" s="335"/>
      <c r="D209" s="17">
        <f>7+0.4+0.4</f>
        <v>7.800000000000001</v>
      </c>
      <c r="E209" s="18">
        <f>5.6+0.4+0.4</f>
        <v>6.4</v>
      </c>
      <c r="F209" s="17"/>
      <c r="G209" s="17">
        <v>10</v>
      </c>
      <c r="H209" s="19"/>
      <c r="I209" s="19">
        <f>D209*E209*G209</f>
        <v>499.2000000000001</v>
      </c>
      <c r="J209" s="19"/>
      <c r="K209" s="19"/>
      <c r="L209" s="19"/>
      <c r="M209" s="20">
        <f>J209*K209*L209</f>
        <v>0</v>
      </c>
      <c r="N209" s="341"/>
      <c r="O209" s="342"/>
      <c r="P209" s="342"/>
      <c r="Q209" s="342"/>
      <c r="R209" s="342"/>
      <c r="S209" s="343"/>
    </row>
    <row r="210" spans="1:19" ht="13.5" thickBot="1">
      <c r="A210" s="21"/>
      <c r="B210" s="22"/>
      <c r="C210" s="22"/>
      <c r="D210" s="23"/>
      <c r="E210" s="24"/>
      <c r="F210" s="23"/>
      <c r="G210" s="23"/>
      <c r="H210" s="23"/>
      <c r="I210" s="25">
        <f>SUM(I209:I209)</f>
        <v>499.2000000000001</v>
      </c>
      <c r="J210" s="26"/>
      <c r="K210" s="26"/>
      <c r="L210" s="26"/>
      <c r="M210" s="27">
        <f>SUM(M209:M209)</f>
        <v>0</v>
      </c>
      <c r="N210" s="344"/>
      <c r="O210" s="345"/>
      <c r="P210" s="345"/>
      <c r="Q210" s="345"/>
      <c r="R210" s="345"/>
      <c r="S210" s="346"/>
    </row>
    <row r="211" ht="13.5" thickBot="1"/>
    <row r="212" spans="1:19" ht="27" customHeight="1" thickBot="1">
      <c r="A212" s="190"/>
      <c r="B212" s="309" t="str">
        <f>'Planilha Pad. SINAPI'!C48</f>
        <v>CUMEEIRA PARA TELHA CERÂMICA EMBOÇADA COM ARGAMASSA TRAÇO 1:2:9 (CIMENTO, CAL E AREIA) PARA TELHADO COM ATÉ 2 AGUAS, INCLUSO TRANPORTE VERTICAL</v>
      </c>
      <c r="C212" s="310"/>
      <c r="D212" s="310"/>
      <c r="E212" s="310"/>
      <c r="F212" s="310"/>
      <c r="G212" s="310"/>
      <c r="H212" s="310"/>
      <c r="I212" s="310"/>
      <c r="J212" s="310"/>
      <c r="K212" s="310"/>
      <c r="L212" s="310"/>
      <c r="M212" s="310"/>
      <c r="N212" s="310"/>
      <c r="O212" s="311"/>
      <c r="P212" s="312" t="s">
        <v>1</v>
      </c>
      <c r="Q212" s="313"/>
      <c r="R212" s="41">
        <f>I215-M215</f>
        <v>78</v>
      </c>
      <c r="S212" s="42"/>
    </row>
    <row r="213" spans="1:19" ht="12.75">
      <c r="A213" s="314"/>
      <c r="B213" s="315"/>
      <c r="C213" s="316"/>
      <c r="D213" s="12" t="s">
        <v>32</v>
      </c>
      <c r="E213" s="12" t="s">
        <v>33</v>
      </c>
      <c r="F213" s="12" t="s">
        <v>34</v>
      </c>
      <c r="G213" s="12" t="s">
        <v>35</v>
      </c>
      <c r="H213" s="13" t="s">
        <v>36</v>
      </c>
      <c r="I213" s="62" t="s">
        <v>37</v>
      </c>
      <c r="J213" s="322" t="s">
        <v>38</v>
      </c>
      <c r="K213" s="323"/>
      <c r="L213" s="324"/>
      <c r="M213" s="62" t="s">
        <v>37</v>
      </c>
      <c r="N213" s="338"/>
      <c r="O213" s="339"/>
      <c r="P213" s="339"/>
      <c r="Q213" s="339"/>
      <c r="R213" s="339"/>
      <c r="S213" s="340"/>
    </row>
    <row r="214" spans="1:19" ht="12.75">
      <c r="A214" s="16"/>
      <c r="B214" s="334"/>
      <c r="C214" s="335"/>
      <c r="D214" s="17">
        <f>7+0.4+0.4</f>
        <v>7.800000000000001</v>
      </c>
      <c r="E214" s="18"/>
      <c r="F214" s="17"/>
      <c r="G214" s="17">
        <v>10</v>
      </c>
      <c r="H214" s="19"/>
      <c r="I214" s="19">
        <f>D214*G214</f>
        <v>78</v>
      </c>
      <c r="J214" s="19"/>
      <c r="K214" s="19"/>
      <c r="L214" s="19"/>
      <c r="M214" s="20">
        <f>J214*K214*L214</f>
        <v>0</v>
      </c>
      <c r="N214" s="341"/>
      <c r="O214" s="342"/>
      <c r="P214" s="342"/>
      <c r="Q214" s="342"/>
      <c r="R214" s="342"/>
      <c r="S214" s="343"/>
    </row>
    <row r="215" spans="1:19" ht="13.5" thickBot="1">
      <c r="A215" s="21"/>
      <c r="B215" s="22"/>
      <c r="C215" s="22"/>
      <c r="D215" s="23"/>
      <c r="E215" s="24"/>
      <c r="F215" s="23"/>
      <c r="G215" s="23"/>
      <c r="H215" s="23"/>
      <c r="I215" s="25">
        <f>SUM(I214:I214)</f>
        <v>78</v>
      </c>
      <c r="J215" s="26"/>
      <c r="K215" s="26"/>
      <c r="L215" s="26"/>
      <c r="M215" s="27">
        <f>SUM(M214:M214)</f>
        <v>0</v>
      </c>
      <c r="N215" s="344"/>
      <c r="O215" s="345"/>
      <c r="P215" s="345"/>
      <c r="Q215" s="345"/>
      <c r="R215" s="345"/>
      <c r="S215" s="346"/>
    </row>
    <row r="218" spans="1:19" s="29" customFormat="1" ht="13.5" thickBot="1">
      <c r="A218" s="28"/>
      <c r="B218" s="351" t="str">
        <f>'Planilha Pad. SINAPI'!C50</f>
        <v>ESQUADRIAS</v>
      </c>
      <c r="C218" s="351"/>
      <c r="D218" s="351"/>
      <c r="E218" s="351"/>
      <c r="F218" s="351"/>
      <c r="G218" s="351"/>
      <c r="H218" s="351"/>
      <c r="I218" s="351"/>
      <c r="J218" s="351"/>
      <c r="K218" s="351"/>
      <c r="L218" s="351"/>
      <c r="M218" s="351"/>
      <c r="N218" s="351"/>
      <c r="O218" s="351"/>
      <c r="P218" s="351"/>
      <c r="Q218" s="351"/>
      <c r="R218" s="351"/>
      <c r="S218" s="351"/>
    </row>
    <row r="219" spans="1:19" ht="29.25" customHeight="1" thickBot="1">
      <c r="A219" s="190"/>
      <c r="B219" s="309" t="str">
        <f>'Planilha Pad. SINAPI'!C51</f>
        <v>KIT DE PORTA DE MADEIRA PARA PINTURA, SEMI-OCA (LEVE OU MÉDIA), PADRÃO MÉDIO, 60X210CM, ESPESSURA DE 3,5CM, ITENS INCLUSOS: DOBRADIÇAS, MONTAGEM E INSTALAÇÃO DO BATENTE, FECHADURA COM EXECUÇÃO DO FURO - FORNECIMENTO E INSTALAÇÃO</v>
      </c>
      <c r="C219" s="310"/>
      <c r="D219" s="310"/>
      <c r="E219" s="310"/>
      <c r="F219" s="310"/>
      <c r="G219" s="310"/>
      <c r="H219" s="310"/>
      <c r="I219" s="310"/>
      <c r="J219" s="310"/>
      <c r="K219" s="310"/>
      <c r="L219" s="310"/>
      <c r="M219" s="310"/>
      <c r="N219" s="310"/>
      <c r="O219" s="311"/>
      <c r="P219" s="312" t="s">
        <v>54</v>
      </c>
      <c r="Q219" s="313"/>
      <c r="R219" s="41">
        <f>I223-M223</f>
        <v>10</v>
      </c>
      <c r="S219" s="42"/>
    </row>
    <row r="220" spans="1:19" ht="12.75">
      <c r="A220" s="314"/>
      <c r="B220" s="315"/>
      <c r="C220" s="316"/>
      <c r="D220" s="12" t="s">
        <v>32</v>
      </c>
      <c r="E220" s="12" t="s">
        <v>33</v>
      </c>
      <c r="F220" s="12" t="s">
        <v>34</v>
      </c>
      <c r="G220" s="12" t="s">
        <v>35</v>
      </c>
      <c r="H220" s="13" t="s">
        <v>36</v>
      </c>
      <c r="I220" s="320" t="s">
        <v>37</v>
      </c>
      <c r="J220" s="322" t="s">
        <v>38</v>
      </c>
      <c r="K220" s="323"/>
      <c r="L220" s="324"/>
      <c r="M220" s="320" t="s">
        <v>37</v>
      </c>
      <c r="N220" s="338"/>
      <c r="O220" s="339"/>
      <c r="P220" s="339"/>
      <c r="Q220" s="339"/>
      <c r="R220" s="339"/>
      <c r="S220" s="340"/>
    </row>
    <row r="221" spans="1:19" ht="12.75">
      <c r="A221" s="317"/>
      <c r="B221" s="318"/>
      <c r="C221" s="319"/>
      <c r="D221" s="14"/>
      <c r="E221" s="14"/>
      <c r="F221" s="14"/>
      <c r="G221" s="14" t="s">
        <v>41</v>
      </c>
      <c r="H221" s="15"/>
      <c r="I221" s="321"/>
      <c r="J221" s="15" t="s">
        <v>42</v>
      </c>
      <c r="K221" s="15" t="s">
        <v>43</v>
      </c>
      <c r="L221" s="15" t="s">
        <v>36</v>
      </c>
      <c r="M221" s="321"/>
      <c r="N221" s="341"/>
      <c r="O221" s="342"/>
      <c r="P221" s="342"/>
      <c r="Q221" s="342"/>
      <c r="R221" s="342"/>
      <c r="S221" s="343"/>
    </row>
    <row r="222" spans="1:19" ht="12.75">
      <c r="A222" s="16"/>
      <c r="B222" s="334" t="s">
        <v>88</v>
      </c>
      <c r="C222" s="335"/>
      <c r="D222" s="17"/>
      <c r="E222" s="18"/>
      <c r="F222" s="17"/>
      <c r="G222" s="17">
        <v>10</v>
      </c>
      <c r="H222" s="19">
        <v>1</v>
      </c>
      <c r="I222" s="19">
        <f>H222*G222</f>
        <v>10</v>
      </c>
      <c r="J222" s="19"/>
      <c r="K222" s="19"/>
      <c r="L222" s="19"/>
      <c r="M222" s="20">
        <f>J222*K222*L222</f>
        <v>0</v>
      </c>
      <c r="N222" s="341"/>
      <c r="O222" s="342"/>
      <c r="P222" s="342"/>
      <c r="Q222" s="342"/>
      <c r="R222" s="342"/>
      <c r="S222" s="343"/>
    </row>
    <row r="223" spans="1:19" ht="13.5" thickBot="1">
      <c r="A223" s="21"/>
      <c r="B223" s="22"/>
      <c r="C223" s="22"/>
      <c r="D223" s="23"/>
      <c r="E223" s="24"/>
      <c r="F223" s="23"/>
      <c r="G223" s="23"/>
      <c r="H223" s="23"/>
      <c r="I223" s="25">
        <f>SUM(I222:I222)</f>
        <v>10</v>
      </c>
      <c r="J223" s="26"/>
      <c r="K223" s="26"/>
      <c r="L223" s="26"/>
      <c r="M223" s="27">
        <f>SUM(M222:M222)</f>
        <v>0</v>
      </c>
      <c r="N223" s="344"/>
      <c r="O223" s="345"/>
      <c r="P223" s="345"/>
      <c r="Q223" s="345"/>
      <c r="R223" s="345"/>
      <c r="S223" s="346"/>
    </row>
    <row r="224" ht="13.5" thickBot="1"/>
    <row r="225" spans="1:19" ht="29.25" customHeight="1" thickBot="1">
      <c r="A225" s="191"/>
      <c r="B225" s="309" t="str">
        <f>'Planilha Pad. SINAPI'!C52</f>
        <v>KIT DE PORTA DE MADEIRA PARA PINTURA, SEMI-OCA (LEVE OU MÉDIA), PADRÃO MÉDIO, 70X210CM, ESPESSURA DE 3,5CM, ITENS INCLUSOS: DOBRADIÇAS, MONTAGEM E INSTALAÇÃO DO BATENTE, FECHADURA COM EXECUÇÃO DO FURO - FORNECIMENTO E INSTALAÇÃO</v>
      </c>
      <c r="C225" s="310"/>
      <c r="D225" s="310"/>
      <c r="E225" s="310"/>
      <c r="F225" s="310"/>
      <c r="G225" s="310"/>
      <c r="H225" s="310"/>
      <c r="I225" s="310"/>
      <c r="J225" s="310"/>
      <c r="K225" s="310"/>
      <c r="L225" s="310"/>
      <c r="M225" s="310"/>
      <c r="N225" s="310"/>
      <c r="O225" s="311"/>
      <c r="P225" s="312" t="s">
        <v>54</v>
      </c>
      <c r="Q225" s="313"/>
      <c r="R225" s="41">
        <f>I229-M229</f>
        <v>20</v>
      </c>
      <c r="S225" s="42"/>
    </row>
    <row r="226" spans="1:19" ht="12.75">
      <c r="A226" s="314"/>
      <c r="B226" s="315"/>
      <c r="C226" s="316"/>
      <c r="D226" s="12" t="s">
        <v>32</v>
      </c>
      <c r="E226" s="12" t="s">
        <v>33</v>
      </c>
      <c r="F226" s="12" t="s">
        <v>34</v>
      </c>
      <c r="G226" s="12" t="s">
        <v>35</v>
      </c>
      <c r="H226" s="13" t="s">
        <v>36</v>
      </c>
      <c r="I226" s="320" t="s">
        <v>37</v>
      </c>
      <c r="J226" s="322" t="s">
        <v>38</v>
      </c>
      <c r="K226" s="323"/>
      <c r="L226" s="324"/>
      <c r="M226" s="320" t="s">
        <v>37</v>
      </c>
      <c r="N226" s="338"/>
      <c r="O226" s="339"/>
      <c r="P226" s="339"/>
      <c r="Q226" s="339"/>
      <c r="R226" s="339"/>
      <c r="S226" s="340"/>
    </row>
    <row r="227" spans="1:19" ht="12.75">
      <c r="A227" s="317"/>
      <c r="B227" s="318"/>
      <c r="C227" s="319"/>
      <c r="D227" s="14"/>
      <c r="E227" s="14"/>
      <c r="F227" s="14"/>
      <c r="G227" s="14" t="s">
        <v>41</v>
      </c>
      <c r="H227" s="15"/>
      <c r="I227" s="321"/>
      <c r="J227" s="15" t="s">
        <v>42</v>
      </c>
      <c r="K227" s="15" t="s">
        <v>43</v>
      </c>
      <c r="L227" s="15" t="s">
        <v>36</v>
      </c>
      <c r="M227" s="321"/>
      <c r="N227" s="341"/>
      <c r="O227" s="342"/>
      <c r="P227" s="342"/>
      <c r="Q227" s="342"/>
      <c r="R227" s="342"/>
      <c r="S227" s="343"/>
    </row>
    <row r="228" spans="1:19" ht="12.75">
      <c r="A228" s="16"/>
      <c r="B228" s="334" t="s">
        <v>104</v>
      </c>
      <c r="C228" s="335"/>
      <c r="D228" s="17"/>
      <c r="E228" s="18"/>
      <c r="F228" s="17"/>
      <c r="G228" s="17">
        <v>10</v>
      </c>
      <c r="H228" s="17">
        <v>2</v>
      </c>
      <c r="I228" s="19">
        <f>H228*G228</f>
        <v>20</v>
      </c>
      <c r="J228" s="19"/>
      <c r="K228" s="19"/>
      <c r="L228" s="19"/>
      <c r="M228" s="20">
        <f>J228*K228*L228</f>
        <v>0</v>
      </c>
      <c r="N228" s="341"/>
      <c r="O228" s="342"/>
      <c r="P228" s="342"/>
      <c r="Q228" s="342"/>
      <c r="R228" s="342"/>
      <c r="S228" s="343"/>
    </row>
    <row r="229" spans="1:19" ht="13.5" thickBot="1">
      <c r="A229" s="21"/>
      <c r="B229" s="22"/>
      <c r="C229" s="22"/>
      <c r="D229" s="23"/>
      <c r="E229" s="24"/>
      <c r="F229" s="23"/>
      <c r="G229" s="23"/>
      <c r="H229" s="23"/>
      <c r="I229" s="25">
        <f>SUM(I228:I228)</f>
        <v>20</v>
      </c>
      <c r="J229" s="26"/>
      <c r="K229" s="26"/>
      <c r="L229" s="26"/>
      <c r="M229" s="27">
        <f>SUM(M228:M228)</f>
        <v>0</v>
      </c>
      <c r="N229" s="344"/>
      <c r="O229" s="345"/>
      <c r="P229" s="345"/>
      <c r="Q229" s="345"/>
      <c r="R229" s="345"/>
      <c r="S229" s="346"/>
    </row>
    <row r="230" ht="13.5" thickBot="1"/>
    <row r="231" spans="1:19" ht="29.25" customHeight="1" thickBot="1">
      <c r="A231" s="191"/>
      <c r="B231" s="309" t="str">
        <f>'Planilha Pad. SINAPI'!C53</f>
        <v>KIT DE PORTA DE MADEIRA PARA PINTURA, SEMI-OCA (LEVE OU MÉDIA), PADRÃO MÉDIO, 80X210CM, ESPESSURA DE 3,5CM, ITENS INCLUSOS: DOBRADIÇAS, MONTAGEM E INSTALAÇÃO DO BATENTE, FECHADURA COM EXECUÇÃO DO FURO - FORNECIMENTO E INSTALAÇÃO</v>
      </c>
      <c r="C231" s="310"/>
      <c r="D231" s="310"/>
      <c r="E231" s="310"/>
      <c r="F231" s="310"/>
      <c r="G231" s="310"/>
      <c r="H231" s="310"/>
      <c r="I231" s="310"/>
      <c r="J231" s="310"/>
      <c r="K231" s="310"/>
      <c r="L231" s="310"/>
      <c r="M231" s="310"/>
      <c r="N231" s="310"/>
      <c r="O231" s="311"/>
      <c r="P231" s="312" t="s">
        <v>54</v>
      </c>
      <c r="Q231" s="313"/>
      <c r="R231" s="41">
        <f>I235-M235</f>
        <v>20</v>
      </c>
      <c r="S231" s="42"/>
    </row>
    <row r="232" spans="1:19" ht="12.75">
      <c r="A232" s="314"/>
      <c r="B232" s="315"/>
      <c r="C232" s="316"/>
      <c r="D232" s="12" t="s">
        <v>32</v>
      </c>
      <c r="E232" s="12" t="s">
        <v>33</v>
      </c>
      <c r="F232" s="12" t="s">
        <v>34</v>
      </c>
      <c r="G232" s="12" t="s">
        <v>35</v>
      </c>
      <c r="H232" s="13" t="s">
        <v>36</v>
      </c>
      <c r="I232" s="320" t="s">
        <v>37</v>
      </c>
      <c r="J232" s="322" t="s">
        <v>38</v>
      </c>
      <c r="K232" s="323"/>
      <c r="L232" s="324"/>
      <c r="M232" s="320" t="s">
        <v>37</v>
      </c>
      <c r="N232" s="338"/>
      <c r="O232" s="339"/>
      <c r="P232" s="339"/>
      <c r="Q232" s="339"/>
      <c r="R232" s="339"/>
      <c r="S232" s="340"/>
    </row>
    <row r="233" spans="1:19" ht="12.75">
      <c r="A233" s="317"/>
      <c r="B233" s="318"/>
      <c r="C233" s="319"/>
      <c r="D233" s="14"/>
      <c r="E233" s="14"/>
      <c r="F233" s="14"/>
      <c r="G233" s="14" t="s">
        <v>41</v>
      </c>
      <c r="H233" s="15"/>
      <c r="I233" s="321"/>
      <c r="J233" s="15" t="s">
        <v>42</v>
      </c>
      <c r="K233" s="15" t="s">
        <v>43</v>
      </c>
      <c r="L233" s="15" t="s">
        <v>36</v>
      </c>
      <c r="M233" s="321"/>
      <c r="N233" s="341"/>
      <c r="O233" s="342"/>
      <c r="P233" s="342"/>
      <c r="Q233" s="342"/>
      <c r="R233" s="342"/>
      <c r="S233" s="343"/>
    </row>
    <row r="234" spans="1:19" ht="12.75">
      <c r="A234" s="16"/>
      <c r="B234" s="334" t="s">
        <v>105</v>
      </c>
      <c r="C234" s="335"/>
      <c r="D234" s="17"/>
      <c r="E234" s="18"/>
      <c r="F234" s="17"/>
      <c r="G234" s="17">
        <v>10</v>
      </c>
      <c r="H234" s="19">
        <v>2</v>
      </c>
      <c r="I234" s="19">
        <f>H234*G234</f>
        <v>20</v>
      </c>
      <c r="J234" s="19"/>
      <c r="K234" s="19"/>
      <c r="L234" s="19"/>
      <c r="M234" s="20">
        <f>J234*K234*L234</f>
        <v>0</v>
      </c>
      <c r="N234" s="341"/>
      <c r="O234" s="342"/>
      <c r="P234" s="342"/>
      <c r="Q234" s="342"/>
      <c r="R234" s="342"/>
      <c r="S234" s="343"/>
    </row>
    <row r="235" spans="1:19" ht="13.5" thickBot="1">
      <c r="A235" s="21"/>
      <c r="B235" s="22"/>
      <c r="C235" s="22"/>
      <c r="D235" s="23"/>
      <c r="E235" s="24"/>
      <c r="F235" s="23"/>
      <c r="G235" s="23"/>
      <c r="H235" s="23"/>
      <c r="I235" s="25">
        <f>SUM(I234:I234)</f>
        <v>20</v>
      </c>
      <c r="J235" s="26"/>
      <c r="K235" s="26"/>
      <c r="L235" s="26"/>
      <c r="M235" s="27">
        <f>SUM(M234:M234)</f>
        <v>0</v>
      </c>
      <c r="N235" s="344"/>
      <c r="O235" s="345"/>
      <c r="P235" s="345"/>
      <c r="Q235" s="345"/>
      <c r="R235" s="345"/>
      <c r="S235" s="346"/>
    </row>
    <row r="236" ht="13.5" thickBot="1"/>
    <row r="237" spans="1:19" ht="12" customHeight="1" thickBot="1">
      <c r="A237" s="191"/>
      <c r="B237" s="309" t="str">
        <f>'Planilha Pad. SINAPI'!C54</f>
        <v>ALIZAR / GUARNIÇÃO DE 5X1,5CM PARA PORTA DE 60X210CM FIXADO COM PREGOS, PADRÃO POPULAR - FORNECIMENTO E INSTALAÇÃO</v>
      </c>
      <c r="C237" s="310"/>
      <c r="D237" s="310"/>
      <c r="E237" s="310"/>
      <c r="F237" s="310"/>
      <c r="G237" s="310"/>
      <c r="H237" s="310"/>
      <c r="I237" s="310"/>
      <c r="J237" s="310"/>
      <c r="K237" s="310"/>
      <c r="L237" s="310"/>
      <c r="M237" s="310"/>
      <c r="N237" s="310"/>
      <c r="O237" s="311"/>
      <c r="P237" s="312" t="s">
        <v>54</v>
      </c>
      <c r="Q237" s="313"/>
      <c r="R237" s="41">
        <f>I241-M241</f>
        <v>10</v>
      </c>
      <c r="S237" s="42"/>
    </row>
    <row r="238" spans="1:19" ht="12.75">
      <c r="A238" s="314"/>
      <c r="B238" s="315"/>
      <c r="C238" s="316"/>
      <c r="D238" s="12" t="s">
        <v>32</v>
      </c>
      <c r="E238" s="12" t="s">
        <v>33</v>
      </c>
      <c r="F238" s="12" t="s">
        <v>34</v>
      </c>
      <c r="G238" s="12" t="s">
        <v>35</v>
      </c>
      <c r="H238" s="13" t="s">
        <v>36</v>
      </c>
      <c r="I238" s="320" t="s">
        <v>37</v>
      </c>
      <c r="J238" s="322" t="s">
        <v>38</v>
      </c>
      <c r="K238" s="323"/>
      <c r="L238" s="324"/>
      <c r="M238" s="320" t="s">
        <v>37</v>
      </c>
      <c r="N238" s="338"/>
      <c r="O238" s="339"/>
      <c r="P238" s="339"/>
      <c r="Q238" s="339"/>
      <c r="R238" s="339"/>
      <c r="S238" s="340"/>
    </row>
    <row r="239" spans="1:19" ht="12.75">
      <c r="A239" s="317"/>
      <c r="B239" s="318"/>
      <c r="C239" s="319"/>
      <c r="D239" s="14"/>
      <c r="E239" s="14"/>
      <c r="F239" s="14"/>
      <c r="G239" s="14" t="s">
        <v>41</v>
      </c>
      <c r="H239" s="15"/>
      <c r="I239" s="321"/>
      <c r="J239" s="15" t="s">
        <v>42</v>
      </c>
      <c r="K239" s="15" t="s">
        <v>43</v>
      </c>
      <c r="L239" s="15" t="s">
        <v>36</v>
      </c>
      <c r="M239" s="321"/>
      <c r="N239" s="341"/>
      <c r="O239" s="342"/>
      <c r="P239" s="342"/>
      <c r="Q239" s="342"/>
      <c r="R239" s="342"/>
      <c r="S239" s="343"/>
    </row>
    <row r="240" spans="1:19" ht="12.75">
      <c r="A240" s="16"/>
      <c r="B240" s="334" t="s">
        <v>88</v>
      </c>
      <c r="C240" s="335"/>
      <c r="D240" s="17"/>
      <c r="E240" s="18"/>
      <c r="F240" s="17"/>
      <c r="G240" s="17">
        <v>10</v>
      </c>
      <c r="H240" s="19">
        <v>1</v>
      </c>
      <c r="I240" s="19">
        <f>H240*G240</f>
        <v>10</v>
      </c>
      <c r="J240" s="19"/>
      <c r="K240" s="19"/>
      <c r="L240" s="19"/>
      <c r="M240" s="20">
        <f>J240*K240*L240</f>
        <v>0</v>
      </c>
      <c r="N240" s="341"/>
      <c r="O240" s="342"/>
      <c r="P240" s="342"/>
      <c r="Q240" s="342"/>
      <c r="R240" s="342"/>
      <c r="S240" s="343"/>
    </row>
    <row r="241" spans="1:19" ht="13.5" thickBot="1">
      <c r="A241" s="21"/>
      <c r="B241" s="22"/>
      <c r="C241" s="22"/>
      <c r="D241" s="23"/>
      <c r="E241" s="24"/>
      <c r="F241" s="23"/>
      <c r="G241" s="23"/>
      <c r="H241" s="23"/>
      <c r="I241" s="25">
        <f>SUM(I240:I240)</f>
        <v>10</v>
      </c>
      <c r="J241" s="26"/>
      <c r="K241" s="26"/>
      <c r="L241" s="26"/>
      <c r="M241" s="27">
        <f>SUM(M240:M240)</f>
        <v>0</v>
      </c>
      <c r="N241" s="344"/>
      <c r="O241" s="345"/>
      <c r="P241" s="345"/>
      <c r="Q241" s="345"/>
      <c r="R241" s="345"/>
      <c r="S241" s="346"/>
    </row>
    <row r="242" ht="13.5" thickBot="1"/>
    <row r="243" spans="1:19" ht="15" customHeight="1" thickBot="1">
      <c r="A243" s="191"/>
      <c r="B243" s="309" t="str">
        <f>'Planilha Pad. SINAPI'!C55</f>
        <v>ALIZAR / GUARNIÇÃO DE 5X1,5CM PARA PORTA DE 70X210CM FIXADO COM PREGOS, PADRÃO POPULAR - FORNECIMENTO E INSTALAÇÃO</v>
      </c>
      <c r="C243" s="310"/>
      <c r="D243" s="310"/>
      <c r="E243" s="310"/>
      <c r="F243" s="310"/>
      <c r="G243" s="310"/>
      <c r="H243" s="310"/>
      <c r="I243" s="310"/>
      <c r="J243" s="310"/>
      <c r="K243" s="310"/>
      <c r="L243" s="310"/>
      <c r="M243" s="310"/>
      <c r="N243" s="310"/>
      <c r="O243" s="311"/>
      <c r="P243" s="312" t="s">
        <v>54</v>
      </c>
      <c r="Q243" s="313"/>
      <c r="R243" s="41">
        <f>I247-M247</f>
        <v>20</v>
      </c>
      <c r="S243" s="42"/>
    </row>
    <row r="244" spans="1:19" ht="12.75">
      <c r="A244" s="314"/>
      <c r="B244" s="315"/>
      <c r="C244" s="316"/>
      <c r="D244" s="12" t="s">
        <v>32</v>
      </c>
      <c r="E244" s="12" t="s">
        <v>33</v>
      </c>
      <c r="F244" s="12" t="s">
        <v>34</v>
      </c>
      <c r="G244" s="12" t="s">
        <v>35</v>
      </c>
      <c r="H244" s="13" t="s">
        <v>36</v>
      </c>
      <c r="I244" s="320" t="s">
        <v>37</v>
      </c>
      <c r="J244" s="322" t="s">
        <v>38</v>
      </c>
      <c r="K244" s="323"/>
      <c r="L244" s="324"/>
      <c r="M244" s="320" t="s">
        <v>37</v>
      </c>
      <c r="N244" s="338"/>
      <c r="O244" s="339"/>
      <c r="P244" s="339"/>
      <c r="Q244" s="339"/>
      <c r="R244" s="339"/>
      <c r="S244" s="340"/>
    </row>
    <row r="245" spans="1:19" ht="12.75">
      <c r="A245" s="317"/>
      <c r="B245" s="318"/>
      <c r="C245" s="319"/>
      <c r="D245" s="14"/>
      <c r="E245" s="14"/>
      <c r="F245" s="14"/>
      <c r="G245" s="14" t="s">
        <v>41</v>
      </c>
      <c r="H245" s="15"/>
      <c r="I245" s="321"/>
      <c r="J245" s="15" t="s">
        <v>42</v>
      </c>
      <c r="K245" s="15" t="s">
        <v>43</v>
      </c>
      <c r="L245" s="15" t="s">
        <v>36</v>
      </c>
      <c r="M245" s="321"/>
      <c r="N245" s="341"/>
      <c r="O245" s="342"/>
      <c r="P245" s="342"/>
      <c r="Q245" s="342"/>
      <c r="R245" s="342"/>
      <c r="S245" s="343"/>
    </row>
    <row r="246" spans="1:19" ht="12.75">
      <c r="A246" s="16"/>
      <c r="B246" s="334" t="s">
        <v>104</v>
      </c>
      <c r="C246" s="335"/>
      <c r="D246" s="17"/>
      <c r="E246" s="18"/>
      <c r="F246" s="17"/>
      <c r="G246" s="17">
        <v>10</v>
      </c>
      <c r="H246" s="19">
        <v>2</v>
      </c>
      <c r="I246" s="19">
        <f>H246*G246</f>
        <v>20</v>
      </c>
      <c r="J246" s="19"/>
      <c r="K246" s="19"/>
      <c r="L246" s="19"/>
      <c r="M246" s="20">
        <f>J246*K246*L246</f>
        <v>0</v>
      </c>
      <c r="N246" s="341"/>
      <c r="O246" s="342"/>
      <c r="P246" s="342"/>
      <c r="Q246" s="342"/>
      <c r="R246" s="342"/>
      <c r="S246" s="343"/>
    </row>
    <row r="247" spans="1:19" ht="13.5" thickBot="1">
      <c r="A247" s="21"/>
      <c r="B247" s="22"/>
      <c r="C247" s="22"/>
      <c r="D247" s="23"/>
      <c r="E247" s="24"/>
      <c r="F247" s="23"/>
      <c r="G247" s="23"/>
      <c r="H247" s="23"/>
      <c r="I247" s="25">
        <f>SUM(I246:I246)</f>
        <v>20</v>
      </c>
      <c r="J247" s="26"/>
      <c r="K247" s="26"/>
      <c r="L247" s="26"/>
      <c r="M247" s="27">
        <f>SUM(M246:M246)</f>
        <v>0</v>
      </c>
      <c r="N247" s="344"/>
      <c r="O247" s="345"/>
      <c r="P247" s="345"/>
      <c r="Q247" s="345"/>
      <c r="R247" s="345"/>
      <c r="S247" s="346"/>
    </row>
    <row r="248" ht="13.5" thickBot="1"/>
    <row r="249" spans="1:19" ht="24.75" customHeight="1" thickBot="1">
      <c r="A249" s="191"/>
      <c r="B249" s="309" t="str">
        <f>'Planilha Pad. SINAPI'!C56</f>
        <v>ALIZAR / GUARNIÇÃO DE 5X1,5CM PARA PORTA DE 80X210CM FIXADO COM PREGOS, PADRÃO POPULAR - FORNECIMENTO E INSTALAÇÃO</v>
      </c>
      <c r="C249" s="310"/>
      <c r="D249" s="310"/>
      <c r="E249" s="310"/>
      <c r="F249" s="310"/>
      <c r="G249" s="310"/>
      <c r="H249" s="310"/>
      <c r="I249" s="310"/>
      <c r="J249" s="310"/>
      <c r="K249" s="310"/>
      <c r="L249" s="310"/>
      <c r="M249" s="310"/>
      <c r="N249" s="310"/>
      <c r="O249" s="311"/>
      <c r="P249" s="312" t="s">
        <v>54</v>
      </c>
      <c r="Q249" s="313"/>
      <c r="R249" s="41">
        <f>I253-M253</f>
        <v>20</v>
      </c>
      <c r="S249" s="42"/>
    </row>
    <row r="250" spans="1:19" ht="12.75">
      <c r="A250" s="314"/>
      <c r="B250" s="315"/>
      <c r="C250" s="316"/>
      <c r="D250" s="12" t="s">
        <v>32</v>
      </c>
      <c r="E250" s="12" t="s">
        <v>33</v>
      </c>
      <c r="F250" s="12" t="s">
        <v>34</v>
      </c>
      <c r="G250" s="12" t="s">
        <v>35</v>
      </c>
      <c r="H250" s="13" t="s">
        <v>36</v>
      </c>
      <c r="I250" s="320" t="s">
        <v>37</v>
      </c>
      <c r="J250" s="322" t="s">
        <v>38</v>
      </c>
      <c r="K250" s="323"/>
      <c r="L250" s="324"/>
      <c r="M250" s="320" t="s">
        <v>37</v>
      </c>
      <c r="N250" s="338"/>
      <c r="O250" s="339"/>
      <c r="P250" s="339"/>
      <c r="Q250" s="339"/>
      <c r="R250" s="339"/>
      <c r="S250" s="340"/>
    </row>
    <row r="251" spans="1:19" ht="12.75">
      <c r="A251" s="317"/>
      <c r="B251" s="318"/>
      <c r="C251" s="319"/>
      <c r="D251" s="14"/>
      <c r="E251" s="14"/>
      <c r="F251" s="14"/>
      <c r="G251" s="14" t="s">
        <v>41</v>
      </c>
      <c r="H251" s="15"/>
      <c r="I251" s="321"/>
      <c r="J251" s="15" t="s">
        <v>42</v>
      </c>
      <c r="K251" s="15" t="s">
        <v>43</v>
      </c>
      <c r="L251" s="15" t="s">
        <v>36</v>
      </c>
      <c r="M251" s="321"/>
      <c r="N251" s="341"/>
      <c r="O251" s="342"/>
      <c r="P251" s="342"/>
      <c r="Q251" s="342"/>
      <c r="R251" s="342"/>
      <c r="S251" s="343"/>
    </row>
    <row r="252" spans="1:19" ht="12.75">
      <c r="A252" s="16"/>
      <c r="B252" s="334" t="s">
        <v>105</v>
      </c>
      <c r="C252" s="335"/>
      <c r="D252" s="17"/>
      <c r="E252" s="18"/>
      <c r="F252" s="17"/>
      <c r="G252" s="17">
        <v>10</v>
      </c>
      <c r="H252" s="19">
        <v>2</v>
      </c>
      <c r="I252" s="19">
        <f>H252*G252</f>
        <v>20</v>
      </c>
      <c r="J252" s="19"/>
      <c r="K252" s="19"/>
      <c r="L252" s="19"/>
      <c r="M252" s="20">
        <f>J252*K252*L252</f>
        <v>0</v>
      </c>
      <c r="N252" s="341"/>
      <c r="O252" s="342"/>
      <c r="P252" s="342"/>
      <c r="Q252" s="342"/>
      <c r="R252" s="342"/>
      <c r="S252" s="343"/>
    </row>
    <row r="253" spans="1:19" ht="13.5" thickBot="1">
      <c r="A253" s="21"/>
      <c r="B253" s="22"/>
      <c r="C253" s="22"/>
      <c r="D253" s="23"/>
      <c r="E253" s="24"/>
      <c r="F253" s="23"/>
      <c r="G253" s="23"/>
      <c r="H253" s="23"/>
      <c r="I253" s="25">
        <f>SUM(I252:I252)</f>
        <v>20</v>
      </c>
      <c r="J253" s="26"/>
      <c r="K253" s="26"/>
      <c r="L253" s="26"/>
      <c r="M253" s="27">
        <f>SUM(M252:M252)</f>
        <v>0</v>
      </c>
      <c r="N253" s="344"/>
      <c r="O253" s="345"/>
      <c r="P253" s="345"/>
      <c r="Q253" s="345"/>
      <c r="R253" s="345"/>
      <c r="S253" s="346"/>
    </row>
    <row r="254" ht="13.5" thickBot="1"/>
    <row r="255" spans="1:19" ht="15" customHeight="1" thickBot="1">
      <c r="A255" s="191"/>
      <c r="B255" s="309" t="str">
        <f>'Planilha Pad. SINAPI'!C57</f>
        <v>JANELA DE ALUMÍNIO MAXIM-AR, FIXAÇÃO COM PARAFUSO, VEDAÇÃO COM ESPUMA EXPANSIVA, COM VIDROS, PADRONIZADA </v>
      </c>
      <c r="C255" s="310"/>
      <c r="D255" s="310"/>
      <c r="E255" s="310"/>
      <c r="F255" s="310"/>
      <c r="G255" s="310"/>
      <c r="H255" s="310"/>
      <c r="I255" s="310"/>
      <c r="J255" s="310"/>
      <c r="K255" s="310"/>
      <c r="L255" s="310"/>
      <c r="M255" s="310"/>
      <c r="N255" s="310"/>
      <c r="O255" s="311"/>
      <c r="P255" s="312" t="s">
        <v>0</v>
      </c>
      <c r="Q255" s="313"/>
      <c r="R255" s="41">
        <f>I259-M259</f>
        <v>9.6</v>
      </c>
      <c r="S255" s="42"/>
    </row>
    <row r="256" spans="1:19" ht="15" customHeight="1">
      <c r="A256" s="314"/>
      <c r="B256" s="315"/>
      <c r="C256" s="316"/>
      <c r="D256" s="12" t="s">
        <v>32</v>
      </c>
      <c r="E256" s="12" t="s">
        <v>33</v>
      </c>
      <c r="F256" s="12" t="s">
        <v>34</v>
      </c>
      <c r="G256" s="12" t="s">
        <v>35</v>
      </c>
      <c r="H256" s="13" t="s">
        <v>36</v>
      </c>
      <c r="I256" s="320" t="s">
        <v>37</v>
      </c>
      <c r="J256" s="322" t="s">
        <v>38</v>
      </c>
      <c r="K256" s="323"/>
      <c r="L256" s="324"/>
      <c r="M256" s="320" t="s">
        <v>37</v>
      </c>
      <c r="N256" s="338"/>
      <c r="O256" s="339"/>
      <c r="P256" s="339"/>
      <c r="Q256" s="339"/>
      <c r="R256" s="339"/>
      <c r="S256" s="340"/>
    </row>
    <row r="257" spans="1:19" ht="15" customHeight="1">
      <c r="A257" s="317"/>
      <c r="B257" s="318"/>
      <c r="C257" s="319"/>
      <c r="D257" s="14" t="s">
        <v>42</v>
      </c>
      <c r="E257" s="14" t="s">
        <v>66</v>
      </c>
      <c r="F257" s="14"/>
      <c r="G257" s="14" t="s">
        <v>41</v>
      </c>
      <c r="H257" s="15"/>
      <c r="I257" s="321"/>
      <c r="J257" s="15" t="s">
        <v>42</v>
      </c>
      <c r="K257" s="15" t="s">
        <v>43</v>
      </c>
      <c r="L257" s="15" t="s">
        <v>36</v>
      </c>
      <c r="M257" s="321"/>
      <c r="N257" s="341"/>
      <c r="O257" s="342"/>
      <c r="P257" s="342"/>
      <c r="Q257" s="342"/>
      <c r="R257" s="342"/>
      <c r="S257" s="343"/>
    </row>
    <row r="258" spans="1:19" ht="15" customHeight="1">
      <c r="A258" s="16"/>
      <c r="B258" s="334"/>
      <c r="C258" s="335"/>
      <c r="D258" s="17">
        <v>0.6</v>
      </c>
      <c r="E258" s="18">
        <v>0.8</v>
      </c>
      <c r="F258" s="17"/>
      <c r="G258" s="17">
        <v>10</v>
      </c>
      <c r="H258" s="19">
        <v>2</v>
      </c>
      <c r="I258" s="19">
        <f>D258*E258*H258*G258</f>
        <v>9.6</v>
      </c>
      <c r="J258" s="19"/>
      <c r="K258" s="19"/>
      <c r="L258" s="19"/>
      <c r="M258" s="20">
        <f>J258*K258*L258</f>
        <v>0</v>
      </c>
      <c r="N258" s="341"/>
      <c r="O258" s="342"/>
      <c r="P258" s="342"/>
      <c r="Q258" s="342"/>
      <c r="R258" s="342"/>
      <c r="S258" s="343"/>
    </row>
    <row r="259" spans="1:19" ht="15" customHeight="1" thickBot="1">
      <c r="A259" s="21"/>
      <c r="B259" s="22"/>
      <c r="C259" s="22"/>
      <c r="D259" s="23"/>
      <c r="E259" s="24"/>
      <c r="F259" s="23"/>
      <c r="G259" s="23"/>
      <c r="H259" s="23"/>
      <c r="I259" s="25">
        <f>SUM(I258:I258)</f>
        <v>9.6</v>
      </c>
      <c r="J259" s="26"/>
      <c r="K259" s="26"/>
      <c r="L259" s="26"/>
      <c r="M259" s="27">
        <f>SUM(M258:M258)</f>
        <v>0</v>
      </c>
      <c r="N259" s="344"/>
      <c r="O259" s="345"/>
      <c r="P259" s="345"/>
      <c r="Q259" s="345"/>
      <c r="R259" s="345"/>
      <c r="S259" s="346"/>
    </row>
    <row r="260" ht="13.5" thickBot="1"/>
    <row r="261" spans="1:19" ht="15" customHeight="1" thickBot="1">
      <c r="A261" s="191"/>
      <c r="B261" s="309" t="str">
        <f>'Planilha Pad. SINAPI'!C58</f>
        <v>JANELA DE ALUMÍNIO DE CORRER, 2 FOLHAS, FIXAÇÃO COM PARAFUSO, VEDAÇÃO COM ESPUMA EXPANSIVA, COM VIDROS, PADRONIZADA </v>
      </c>
      <c r="C261" s="310"/>
      <c r="D261" s="310"/>
      <c r="E261" s="310"/>
      <c r="F261" s="310"/>
      <c r="G261" s="310"/>
      <c r="H261" s="310"/>
      <c r="I261" s="310"/>
      <c r="J261" s="310"/>
      <c r="K261" s="310"/>
      <c r="L261" s="310"/>
      <c r="M261" s="310"/>
      <c r="N261" s="310"/>
      <c r="O261" s="311"/>
      <c r="P261" s="312" t="s">
        <v>0</v>
      </c>
      <c r="Q261" s="313"/>
      <c r="R261" s="41">
        <f>I265-M265</f>
        <v>43.2</v>
      </c>
      <c r="S261" s="42"/>
    </row>
    <row r="262" spans="1:19" ht="15" customHeight="1">
      <c r="A262" s="314"/>
      <c r="B262" s="315"/>
      <c r="C262" s="316"/>
      <c r="D262" s="12" t="s">
        <v>32</v>
      </c>
      <c r="E262" s="12" t="s">
        <v>33</v>
      </c>
      <c r="F262" s="12" t="s">
        <v>34</v>
      </c>
      <c r="G262" s="12" t="s">
        <v>35</v>
      </c>
      <c r="H262" s="13" t="s">
        <v>36</v>
      </c>
      <c r="I262" s="320" t="s">
        <v>37</v>
      </c>
      <c r="J262" s="322" t="s">
        <v>38</v>
      </c>
      <c r="K262" s="323"/>
      <c r="L262" s="324"/>
      <c r="M262" s="320" t="s">
        <v>37</v>
      </c>
      <c r="N262" s="338"/>
      <c r="O262" s="339"/>
      <c r="P262" s="339"/>
      <c r="Q262" s="339"/>
      <c r="R262" s="339"/>
      <c r="S262" s="340"/>
    </row>
    <row r="263" spans="1:19" ht="15" customHeight="1">
      <c r="A263" s="317"/>
      <c r="B263" s="318"/>
      <c r="C263" s="319"/>
      <c r="D263" s="14" t="s">
        <v>42</v>
      </c>
      <c r="E263" s="14" t="s">
        <v>66</v>
      </c>
      <c r="F263" s="14"/>
      <c r="G263" s="14" t="s">
        <v>41</v>
      </c>
      <c r="H263" s="15"/>
      <c r="I263" s="321"/>
      <c r="J263" s="15" t="s">
        <v>42</v>
      </c>
      <c r="K263" s="15" t="s">
        <v>43</v>
      </c>
      <c r="L263" s="15" t="s">
        <v>36</v>
      </c>
      <c r="M263" s="321"/>
      <c r="N263" s="341"/>
      <c r="O263" s="342"/>
      <c r="P263" s="342"/>
      <c r="Q263" s="342"/>
      <c r="R263" s="342"/>
      <c r="S263" s="343"/>
    </row>
    <row r="264" spans="1:19" ht="15" customHeight="1">
      <c r="A264" s="16"/>
      <c r="B264" s="334"/>
      <c r="C264" s="335"/>
      <c r="D264" s="17">
        <v>1.2</v>
      </c>
      <c r="E264" s="18">
        <v>1.2</v>
      </c>
      <c r="F264" s="17"/>
      <c r="G264" s="17">
        <v>10</v>
      </c>
      <c r="H264" s="19">
        <v>3</v>
      </c>
      <c r="I264" s="19">
        <f>D264*E264*H264*G264</f>
        <v>43.2</v>
      </c>
      <c r="J264" s="19"/>
      <c r="K264" s="19"/>
      <c r="L264" s="19"/>
      <c r="M264" s="20">
        <f>J264*K264*L264</f>
        <v>0</v>
      </c>
      <c r="N264" s="341"/>
      <c r="O264" s="342"/>
      <c r="P264" s="342"/>
      <c r="Q264" s="342"/>
      <c r="R264" s="342"/>
      <c r="S264" s="343"/>
    </row>
    <row r="265" spans="1:19" ht="15" customHeight="1" thickBot="1">
      <c r="A265" s="21"/>
      <c r="B265" s="22"/>
      <c r="C265" s="22"/>
      <c r="D265" s="23"/>
      <c r="E265" s="24"/>
      <c r="F265" s="23"/>
      <c r="G265" s="23"/>
      <c r="H265" s="23"/>
      <c r="I265" s="25">
        <f>SUM(I264:I264)</f>
        <v>43.2</v>
      </c>
      <c r="J265" s="26"/>
      <c r="K265" s="26"/>
      <c r="L265" s="26"/>
      <c r="M265" s="27">
        <f>SUM(M264:M264)</f>
        <v>0</v>
      </c>
      <c r="N265" s="344"/>
      <c r="O265" s="345"/>
      <c r="P265" s="345"/>
      <c r="Q265" s="345"/>
      <c r="R265" s="345"/>
      <c r="S265" s="346"/>
    </row>
    <row r="267" spans="1:19" s="29" customFormat="1" ht="13.5" thickBot="1">
      <c r="A267" s="28"/>
      <c r="B267" s="351" t="s">
        <v>21</v>
      </c>
      <c r="C267" s="351"/>
      <c r="D267" s="351"/>
      <c r="E267" s="351"/>
      <c r="F267" s="351"/>
      <c r="G267" s="351"/>
      <c r="H267" s="351"/>
      <c r="I267" s="351"/>
      <c r="J267" s="351"/>
      <c r="K267" s="351"/>
      <c r="L267" s="351"/>
      <c r="M267" s="351"/>
      <c r="N267" s="351"/>
      <c r="O267" s="351"/>
      <c r="P267" s="351"/>
      <c r="Q267" s="351"/>
      <c r="R267" s="351"/>
      <c r="S267" s="351"/>
    </row>
    <row r="268" spans="1:19" ht="15.75" customHeight="1" thickBot="1">
      <c r="A268" s="191"/>
      <c r="B268" s="309" t="str">
        <f>'Planilha Pad. SINAPI'!C61</f>
        <v>ELETRODUTO FLEXÍVEL CORRUGADO, PVC, DN 20 MM (1/2"), PARA CIRCUITOS TERMINAIS, INSTALADOS EM FORRO, FORNECIMENTO E INSTALAÇÃO</v>
      </c>
      <c r="C268" s="310"/>
      <c r="D268" s="310"/>
      <c r="E268" s="310"/>
      <c r="F268" s="310"/>
      <c r="G268" s="310"/>
      <c r="H268" s="310"/>
      <c r="I268" s="310"/>
      <c r="J268" s="310"/>
      <c r="K268" s="310"/>
      <c r="L268" s="310"/>
      <c r="M268" s="310"/>
      <c r="N268" s="310"/>
      <c r="O268" s="311"/>
      <c r="P268" s="312" t="s">
        <v>1</v>
      </c>
      <c r="Q268" s="313"/>
      <c r="R268" s="41">
        <f>I272-M272</f>
        <v>224.89999999999998</v>
      </c>
      <c r="S268" s="42"/>
    </row>
    <row r="269" spans="1:19" ht="12.75">
      <c r="A269" s="314"/>
      <c r="B269" s="315"/>
      <c r="C269" s="316"/>
      <c r="D269" s="12" t="s">
        <v>32</v>
      </c>
      <c r="E269" s="12" t="s">
        <v>33</v>
      </c>
      <c r="F269" s="12" t="s">
        <v>34</v>
      </c>
      <c r="G269" s="12" t="s">
        <v>35</v>
      </c>
      <c r="H269" s="13" t="s">
        <v>36</v>
      </c>
      <c r="I269" s="320" t="s">
        <v>37</v>
      </c>
      <c r="J269" s="322" t="s">
        <v>38</v>
      </c>
      <c r="K269" s="323"/>
      <c r="L269" s="324"/>
      <c r="M269" s="320" t="s">
        <v>37</v>
      </c>
      <c r="N269" s="338"/>
      <c r="O269" s="339"/>
      <c r="P269" s="339"/>
      <c r="Q269" s="339"/>
      <c r="R269" s="339"/>
      <c r="S269" s="340"/>
    </row>
    <row r="270" spans="1:19" ht="12.75">
      <c r="A270" s="317"/>
      <c r="B270" s="318"/>
      <c r="C270" s="319"/>
      <c r="D270" s="14" t="s">
        <v>42</v>
      </c>
      <c r="E270" s="14"/>
      <c r="F270" s="14"/>
      <c r="G270" s="14" t="s">
        <v>41</v>
      </c>
      <c r="H270" s="15"/>
      <c r="I270" s="321"/>
      <c r="J270" s="15" t="s">
        <v>42</v>
      </c>
      <c r="K270" s="15" t="s">
        <v>43</v>
      </c>
      <c r="L270" s="15" t="s">
        <v>36</v>
      </c>
      <c r="M270" s="321"/>
      <c r="N270" s="341"/>
      <c r="O270" s="342"/>
      <c r="P270" s="342"/>
      <c r="Q270" s="342"/>
      <c r="R270" s="342"/>
      <c r="S270" s="343"/>
    </row>
    <row r="271" spans="1:19" ht="12.75">
      <c r="A271" s="16"/>
      <c r="B271" s="334"/>
      <c r="C271" s="335"/>
      <c r="D271" s="17">
        <f>1.97+2.53+1.9+0.94+1.56+1.05+1.45+1.18+1.97+1.23+3.2+1.38+2.13</f>
        <v>22.49</v>
      </c>
      <c r="E271" s="18"/>
      <c r="F271" s="17"/>
      <c r="G271" s="17">
        <v>10</v>
      </c>
      <c r="H271" s="19"/>
      <c r="I271" s="19">
        <f>D271*G271</f>
        <v>224.89999999999998</v>
      </c>
      <c r="J271" s="19"/>
      <c r="K271" s="19"/>
      <c r="L271" s="19"/>
      <c r="M271" s="20">
        <f>J271*K271*L271</f>
        <v>0</v>
      </c>
      <c r="N271" s="341"/>
      <c r="O271" s="342"/>
      <c r="P271" s="342"/>
      <c r="Q271" s="342"/>
      <c r="R271" s="342"/>
      <c r="S271" s="343"/>
    </row>
    <row r="272" spans="1:19" ht="13.5" thickBot="1">
      <c r="A272" s="21"/>
      <c r="B272" s="22"/>
      <c r="C272" s="22"/>
      <c r="D272" s="23"/>
      <c r="E272" s="24"/>
      <c r="F272" s="23"/>
      <c r="G272" s="23"/>
      <c r="H272" s="23"/>
      <c r="I272" s="25">
        <f>SUM(I271:I271)</f>
        <v>224.89999999999998</v>
      </c>
      <c r="J272" s="26"/>
      <c r="K272" s="26"/>
      <c r="L272" s="26"/>
      <c r="M272" s="27">
        <f>SUM(M271:M271)</f>
        <v>0</v>
      </c>
      <c r="N272" s="344"/>
      <c r="O272" s="345"/>
      <c r="P272" s="345"/>
      <c r="Q272" s="345"/>
      <c r="R272" s="345"/>
      <c r="S272" s="346"/>
    </row>
    <row r="273" ht="13.5" thickBot="1"/>
    <row r="274" spans="1:19" ht="27" customHeight="1" thickBot="1">
      <c r="A274" s="191"/>
      <c r="B274" s="309" t="str">
        <f>'Planilha Pad. SINAPI'!C62</f>
        <v>ELETRODUTO FLEXÍVEL CORRUGADO, PVC, DN 25 MM (3/4"), PARA CIRCUITOS TERMINAIS, INSTALADOS EM FORRO, FORNECIMENTO E INSTALAÇÃO</v>
      </c>
      <c r="C274" s="310"/>
      <c r="D274" s="310"/>
      <c r="E274" s="310"/>
      <c r="F274" s="310"/>
      <c r="G274" s="310"/>
      <c r="H274" s="310"/>
      <c r="I274" s="310"/>
      <c r="J274" s="310"/>
      <c r="K274" s="310"/>
      <c r="L274" s="310"/>
      <c r="M274" s="310"/>
      <c r="N274" s="310"/>
      <c r="O274" s="311"/>
      <c r="P274" s="312" t="s">
        <v>1</v>
      </c>
      <c r="Q274" s="313"/>
      <c r="R274" s="41">
        <f>I278-M278</f>
        <v>60</v>
      </c>
      <c r="S274" s="42"/>
    </row>
    <row r="275" spans="1:19" ht="12.75">
      <c r="A275" s="314"/>
      <c r="B275" s="315"/>
      <c r="C275" s="316"/>
      <c r="D275" s="12" t="s">
        <v>32</v>
      </c>
      <c r="E275" s="12" t="s">
        <v>33</v>
      </c>
      <c r="F275" s="12" t="s">
        <v>34</v>
      </c>
      <c r="G275" s="12" t="s">
        <v>35</v>
      </c>
      <c r="H275" s="13" t="s">
        <v>36</v>
      </c>
      <c r="I275" s="320" t="s">
        <v>37</v>
      </c>
      <c r="J275" s="322" t="s">
        <v>38</v>
      </c>
      <c r="K275" s="323"/>
      <c r="L275" s="324"/>
      <c r="M275" s="320" t="s">
        <v>37</v>
      </c>
      <c r="N275" s="338"/>
      <c r="O275" s="339"/>
      <c r="P275" s="339"/>
      <c r="Q275" s="339"/>
      <c r="R275" s="339"/>
      <c r="S275" s="340"/>
    </row>
    <row r="276" spans="1:19" ht="12.75">
      <c r="A276" s="317"/>
      <c r="B276" s="318"/>
      <c r="C276" s="319"/>
      <c r="D276" s="14" t="s">
        <v>42</v>
      </c>
      <c r="E276" s="14"/>
      <c r="F276" s="14"/>
      <c r="G276" s="14" t="s">
        <v>41</v>
      </c>
      <c r="H276" s="15"/>
      <c r="I276" s="321"/>
      <c r="J276" s="15" t="s">
        <v>42</v>
      </c>
      <c r="K276" s="15" t="s">
        <v>43</v>
      </c>
      <c r="L276" s="15" t="s">
        <v>36</v>
      </c>
      <c r="M276" s="321"/>
      <c r="N276" s="341"/>
      <c r="O276" s="342"/>
      <c r="P276" s="342"/>
      <c r="Q276" s="342"/>
      <c r="R276" s="342"/>
      <c r="S276" s="343"/>
    </row>
    <row r="277" spans="1:19" ht="12.75">
      <c r="A277" s="16"/>
      <c r="B277" s="334"/>
      <c r="C277" s="335"/>
      <c r="D277" s="17">
        <v>6</v>
      </c>
      <c r="E277" s="18"/>
      <c r="F277" s="17"/>
      <c r="G277" s="17">
        <v>10</v>
      </c>
      <c r="H277" s="19"/>
      <c r="I277" s="19">
        <f>D277*G277</f>
        <v>60</v>
      </c>
      <c r="J277" s="19"/>
      <c r="K277" s="19"/>
      <c r="L277" s="19"/>
      <c r="M277" s="20">
        <f>J277*K277*L277</f>
        <v>0</v>
      </c>
      <c r="N277" s="341"/>
      <c r="O277" s="342"/>
      <c r="P277" s="342"/>
      <c r="Q277" s="342"/>
      <c r="R277" s="342"/>
      <c r="S277" s="343"/>
    </row>
    <row r="278" spans="1:19" ht="13.5" thickBot="1">
      <c r="A278" s="21"/>
      <c r="B278" s="22"/>
      <c r="C278" s="22"/>
      <c r="D278" s="23"/>
      <c r="E278" s="24"/>
      <c r="F278" s="23"/>
      <c r="G278" s="23"/>
      <c r="H278" s="23"/>
      <c r="I278" s="25">
        <f>SUM(I277:I277)</f>
        <v>60</v>
      </c>
      <c r="J278" s="26"/>
      <c r="K278" s="26"/>
      <c r="L278" s="26"/>
      <c r="M278" s="27">
        <f>SUM(M277:M277)</f>
        <v>0</v>
      </c>
      <c r="N278" s="344"/>
      <c r="O278" s="345"/>
      <c r="P278" s="345"/>
      <c r="Q278" s="345"/>
      <c r="R278" s="345"/>
      <c r="S278" s="346"/>
    </row>
    <row r="279" ht="13.5" thickBot="1"/>
    <row r="280" spans="1:19" ht="31.5" customHeight="1" thickBot="1">
      <c r="A280" s="191"/>
      <c r="B280" s="309" t="str">
        <f>'Planilha Pad. SINAPI'!C63</f>
        <v>ELETRODUTO FLEXÍVEL CORRUGADO, PVC, DN 32 MM (1"), PARA CIRCUITOS TERMINAIS, INSTALADOS EM FORRO, FORNECIMENTO E INSTALAÇÃO</v>
      </c>
      <c r="C280" s="310"/>
      <c r="D280" s="310"/>
      <c r="E280" s="310"/>
      <c r="F280" s="310"/>
      <c r="G280" s="310"/>
      <c r="H280" s="310"/>
      <c r="I280" s="310"/>
      <c r="J280" s="310"/>
      <c r="K280" s="310"/>
      <c r="L280" s="310"/>
      <c r="M280" s="310"/>
      <c r="N280" s="310"/>
      <c r="O280" s="311"/>
      <c r="P280" s="312" t="s">
        <v>1</v>
      </c>
      <c r="Q280" s="313"/>
      <c r="R280" s="41">
        <f>I284-M284</f>
        <v>300</v>
      </c>
      <c r="S280" s="42"/>
    </row>
    <row r="281" spans="1:19" ht="12.75" customHeight="1">
      <c r="A281" s="314"/>
      <c r="B281" s="315"/>
      <c r="C281" s="316"/>
      <c r="D281" s="12" t="s">
        <v>32</v>
      </c>
      <c r="E281" s="12" t="s">
        <v>33</v>
      </c>
      <c r="F281" s="12" t="s">
        <v>34</v>
      </c>
      <c r="G281" s="12" t="s">
        <v>35</v>
      </c>
      <c r="H281" s="13" t="s">
        <v>36</v>
      </c>
      <c r="I281" s="320" t="s">
        <v>37</v>
      </c>
      <c r="J281" s="322" t="s">
        <v>38</v>
      </c>
      <c r="K281" s="323"/>
      <c r="L281" s="324"/>
      <c r="M281" s="320" t="s">
        <v>37</v>
      </c>
      <c r="N281" s="338"/>
      <c r="O281" s="339"/>
      <c r="P281" s="339"/>
      <c r="Q281" s="339"/>
      <c r="R281" s="339"/>
      <c r="S281" s="340"/>
    </row>
    <row r="282" spans="1:19" ht="12.75" customHeight="1">
      <c r="A282" s="317"/>
      <c r="B282" s="318"/>
      <c r="C282" s="319"/>
      <c r="D282" s="14" t="s">
        <v>42</v>
      </c>
      <c r="E282" s="14"/>
      <c r="F282" s="14"/>
      <c r="G282" s="14" t="s">
        <v>41</v>
      </c>
      <c r="H282" s="15"/>
      <c r="I282" s="321"/>
      <c r="J282" s="15" t="s">
        <v>42</v>
      </c>
      <c r="K282" s="15" t="s">
        <v>43</v>
      </c>
      <c r="L282" s="15" t="s">
        <v>36</v>
      </c>
      <c r="M282" s="321"/>
      <c r="N282" s="341"/>
      <c r="O282" s="342"/>
      <c r="P282" s="342"/>
      <c r="Q282" s="342"/>
      <c r="R282" s="342"/>
      <c r="S282" s="343"/>
    </row>
    <row r="283" spans="1:19" ht="13.5" customHeight="1">
      <c r="A283" s="16"/>
      <c r="B283" s="334"/>
      <c r="C283" s="335"/>
      <c r="D283" s="17">
        <v>30</v>
      </c>
      <c r="E283" s="18"/>
      <c r="F283" s="17"/>
      <c r="G283" s="17">
        <v>10</v>
      </c>
      <c r="H283" s="19"/>
      <c r="I283" s="19">
        <f>D283*G283</f>
        <v>300</v>
      </c>
      <c r="J283" s="19"/>
      <c r="K283" s="19"/>
      <c r="L283" s="19"/>
      <c r="M283" s="20">
        <f>J283*K283*L283</f>
        <v>0</v>
      </c>
      <c r="N283" s="341"/>
      <c r="O283" s="342"/>
      <c r="P283" s="342"/>
      <c r="Q283" s="342"/>
      <c r="R283" s="342"/>
      <c r="S283" s="343"/>
    </row>
    <row r="284" spans="1:19" ht="13.5" customHeight="1" thickBot="1">
      <c r="A284" s="21"/>
      <c r="B284" s="22"/>
      <c r="C284" s="22"/>
      <c r="D284" s="23"/>
      <c r="E284" s="24"/>
      <c r="F284" s="23"/>
      <c r="G284" s="23"/>
      <c r="H284" s="23"/>
      <c r="I284" s="25">
        <f>SUM(I283:I283)</f>
        <v>300</v>
      </c>
      <c r="J284" s="26"/>
      <c r="K284" s="26"/>
      <c r="L284" s="26"/>
      <c r="M284" s="27">
        <f>SUM(M283:M283)</f>
        <v>0</v>
      </c>
      <c r="N284" s="344"/>
      <c r="O284" s="345"/>
      <c r="P284" s="345"/>
      <c r="Q284" s="345"/>
      <c r="R284" s="345"/>
      <c r="S284" s="346"/>
    </row>
    <row r="285" ht="13.5" thickBot="1"/>
    <row r="286" spans="1:19" ht="23.25" customHeight="1" thickBot="1">
      <c r="A286" s="191"/>
      <c r="B286" s="309" t="str">
        <f>'Planilha Pad. SINAPI'!C64</f>
        <v>CAIXA OCTOGONAL 3" X 3", PVC, INSTALADA EM LAJE - FORNECIMENTO E INSTALAÇÃO</v>
      </c>
      <c r="C286" s="310"/>
      <c r="D286" s="310"/>
      <c r="E286" s="310"/>
      <c r="F286" s="310"/>
      <c r="G286" s="310"/>
      <c r="H286" s="310"/>
      <c r="I286" s="310"/>
      <c r="J286" s="310"/>
      <c r="K286" s="310"/>
      <c r="L286" s="310"/>
      <c r="M286" s="310"/>
      <c r="N286" s="310"/>
      <c r="O286" s="311"/>
      <c r="P286" s="312" t="s">
        <v>19</v>
      </c>
      <c r="Q286" s="313"/>
      <c r="R286" s="41">
        <f>I290-M290</f>
        <v>10</v>
      </c>
      <c r="S286" s="42"/>
    </row>
    <row r="287" spans="1:19" ht="12.75" customHeight="1">
      <c r="A287" s="314"/>
      <c r="B287" s="315"/>
      <c r="C287" s="316"/>
      <c r="D287" s="12" t="s">
        <v>32</v>
      </c>
      <c r="E287" s="12" t="s">
        <v>33</v>
      </c>
      <c r="F287" s="12" t="s">
        <v>34</v>
      </c>
      <c r="G287" s="12" t="s">
        <v>35</v>
      </c>
      <c r="H287" s="13" t="s">
        <v>36</v>
      </c>
      <c r="I287" s="320" t="s">
        <v>37</v>
      </c>
      <c r="J287" s="322" t="s">
        <v>38</v>
      </c>
      <c r="K287" s="323"/>
      <c r="L287" s="324"/>
      <c r="M287" s="320" t="s">
        <v>37</v>
      </c>
      <c r="N287" s="338"/>
      <c r="O287" s="339"/>
      <c r="P287" s="339"/>
      <c r="Q287" s="339"/>
      <c r="R287" s="339"/>
      <c r="S287" s="340"/>
    </row>
    <row r="288" spans="1:19" ht="12.75" customHeight="1">
      <c r="A288" s="317"/>
      <c r="B288" s="318"/>
      <c r="C288" s="319"/>
      <c r="D288" s="14"/>
      <c r="E288" s="14"/>
      <c r="F288" s="14"/>
      <c r="G288" s="14" t="s">
        <v>41</v>
      </c>
      <c r="H288" s="15"/>
      <c r="I288" s="321"/>
      <c r="J288" s="15" t="s">
        <v>42</v>
      </c>
      <c r="K288" s="15" t="s">
        <v>43</v>
      </c>
      <c r="L288" s="15" t="s">
        <v>36</v>
      </c>
      <c r="M288" s="321"/>
      <c r="N288" s="341"/>
      <c r="O288" s="342"/>
      <c r="P288" s="342"/>
      <c r="Q288" s="342"/>
      <c r="R288" s="342"/>
      <c r="S288" s="343"/>
    </row>
    <row r="289" spans="1:19" ht="13.5" customHeight="1">
      <c r="A289" s="16"/>
      <c r="B289" s="334" t="s">
        <v>106</v>
      </c>
      <c r="C289" s="335"/>
      <c r="D289" s="17"/>
      <c r="E289" s="18"/>
      <c r="F289" s="17"/>
      <c r="G289" s="17">
        <v>10</v>
      </c>
      <c r="H289" s="19">
        <v>1</v>
      </c>
      <c r="I289" s="19">
        <f>H289*G289</f>
        <v>10</v>
      </c>
      <c r="J289" s="19"/>
      <c r="K289" s="19"/>
      <c r="L289" s="19"/>
      <c r="M289" s="20">
        <f>J289*K289*L289</f>
        <v>0</v>
      </c>
      <c r="N289" s="341"/>
      <c r="O289" s="342"/>
      <c r="P289" s="342"/>
      <c r="Q289" s="342"/>
      <c r="R289" s="342"/>
      <c r="S289" s="343"/>
    </row>
    <row r="290" spans="1:19" ht="13.5" customHeight="1" thickBot="1">
      <c r="A290" s="21"/>
      <c r="B290" s="22"/>
      <c r="C290" s="22"/>
      <c r="D290" s="23"/>
      <c r="E290" s="24"/>
      <c r="F290" s="23"/>
      <c r="G290" s="23"/>
      <c r="H290" s="23"/>
      <c r="I290" s="25">
        <f>SUM(I289:I289)</f>
        <v>10</v>
      </c>
      <c r="J290" s="26"/>
      <c r="K290" s="26"/>
      <c r="L290" s="26"/>
      <c r="M290" s="27">
        <f>SUM(M289:M289)</f>
        <v>0</v>
      </c>
      <c r="N290" s="344"/>
      <c r="O290" s="345"/>
      <c r="P290" s="345"/>
      <c r="Q290" s="345"/>
      <c r="R290" s="345"/>
      <c r="S290" s="346"/>
    </row>
    <row r="291" ht="13.5" thickBot="1"/>
    <row r="292" spans="1:19" ht="16.5" customHeight="1" thickBot="1">
      <c r="A292" s="191"/>
      <c r="B292" s="309" t="str">
        <f>'Planilha Pad. SINAPI'!C65</f>
        <v>CAIXA RETANGULAR 4" X 2" ALTA (2,00 M DO PISO), PVC, INSTALADA EM PAREDE - FORNECIMENTO E INSTALAÇÃO</v>
      </c>
      <c r="C292" s="310"/>
      <c r="D292" s="310"/>
      <c r="E292" s="310"/>
      <c r="F292" s="310"/>
      <c r="G292" s="310"/>
      <c r="H292" s="310"/>
      <c r="I292" s="310"/>
      <c r="J292" s="310"/>
      <c r="K292" s="310"/>
      <c r="L292" s="310"/>
      <c r="M292" s="310"/>
      <c r="N292" s="310"/>
      <c r="O292" s="311"/>
      <c r="P292" s="312" t="s">
        <v>19</v>
      </c>
      <c r="Q292" s="313"/>
      <c r="R292" s="41">
        <f>I297-M297</f>
        <v>30</v>
      </c>
      <c r="S292" s="42"/>
    </row>
    <row r="293" spans="1:19" ht="12.75" customHeight="1">
      <c r="A293" s="314"/>
      <c r="B293" s="315"/>
      <c r="C293" s="316"/>
      <c r="D293" s="12" t="s">
        <v>32</v>
      </c>
      <c r="E293" s="12" t="s">
        <v>33</v>
      </c>
      <c r="F293" s="12" t="s">
        <v>34</v>
      </c>
      <c r="G293" s="12" t="s">
        <v>35</v>
      </c>
      <c r="H293" s="13" t="s">
        <v>36</v>
      </c>
      <c r="I293" s="320" t="s">
        <v>37</v>
      </c>
      <c r="J293" s="322" t="s">
        <v>38</v>
      </c>
      <c r="K293" s="323"/>
      <c r="L293" s="324"/>
      <c r="M293" s="320" t="s">
        <v>37</v>
      </c>
      <c r="N293" s="338"/>
      <c r="O293" s="339"/>
      <c r="P293" s="339"/>
      <c r="Q293" s="339"/>
      <c r="R293" s="339"/>
      <c r="S293" s="340"/>
    </row>
    <row r="294" spans="1:19" ht="12.75" customHeight="1">
      <c r="A294" s="317"/>
      <c r="B294" s="318"/>
      <c r="C294" s="319"/>
      <c r="D294" s="14"/>
      <c r="E294" s="14"/>
      <c r="F294" s="14"/>
      <c r="G294" s="14" t="s">
        <v>41</v>
      </c>
      <c r="H294" s="15"/>
      <c r="I294" s="321"/>
      <c r="J294" s="15" t="s">
        <v>42</v>
      </c>
      <c r="K294" s="15" t="s">
        <v>43</v>
      </c>
      <c r="L294" s="15" t="s">
        <v>36</v>
      </c>
      <c r="M294" s="321"/>
      <c r="N294" s="341"/>
      <c r="O294" s="342"/>
      <c r="P294" s="342"/>
      <c r="Q294" s="342"/>
      <c r="R294" s="342"/>
      <c r="S294" s="343"/>
    </row>
    <row r="295" spans="1:19" ht="13.5" customHeight="1">
      <c r="A295" s="16"/>
      <c r="B295" s="334" t="s">
        <v>107</v>
      </c>
      <c r="C295" s="335"/>
      <c r="D295" s="17"/>
      <c r="E295" s="18"/>
      <c r="F295" s="17"/>
      <c r="G295" s="17">
        <v>10</v>
      </c>
      <c r="H295" s="19">
        <v>1</v>
      </c>
      <c r="I295" s="19">
        <f>H295*G295</f>
        <v>10</v>
      </c>
      <c r="J295" s="19"/>
      <c r="K295" s="19"/>
      <c r="L295" s="19"/>
      <c r="M295" s="20">
        <f>J295*K295*L295</f>
        <v>0</v>
      </c>
      <c r="N295" s="341"/>
      <c r="O295" s="342"/>
      <c r="P295" s="342"/>
      <c r="Q295" s="342"/>
      <c r="R295" s="342"/>
      <c r="S295" s="343"/>
    </row>
    <row r="296" spans="1:19" ht="13.5" customHeight="1">
      <c r="A296" s="16"/>
      <c r="B296" s="334" t="s">
        <v>108</v>
      </c>
      <c r="C296" s="335"/>
      <c r="D296" s="17"/>
      <c r="E296" s="18"/>
      <c r="F296" s="17"/>
      <c r="G296" s="17">
        <v>10</v>
      </c>
      <c r="H296" s="19">
        <v>2</v>
      </c>
      <c r="I296" s="19">
        <f>H296*G296</f>
        <v>20</v>
      </c>
      <c r="J296" s="19"/>
      <c r="K296" s="19"/>
      <c r="L296" s="19"/>
      <c r="M296" s="20">
        <f>J296*K296*L296</f>
        <v>0</v>
      </c>
      <c r="N296" s="341"/>
      <c r="O296" s="342"/>
      <c r="P296" s="342"/>
      <c r="Q296" s="342"/>
      <c r="R296" s="342"/>
      <c r="S296" s="343"/>
    </row>
    <row r="297" spans="1:19" ht="13.5" customHeight="1" thickBot="1">
      <c r="A297" s="21"/>
      <c r="B297" s="22"/>
      <c r="C297" s="22"/>
      <c r="D297" s="23"/>
      <c r="E297" s="24"/>
      <c r="F297" s="23"/>
      <c r="G297" s="23"/>
      <c r="H297" s="23"/>
      <c r="I297" s="25">
        <f>SUM(I295:I296)</f>
        <v>30</v>
      </c>
      <c r="J297" s="26"/>
      <c r="K297" s="26"/>
      <c r="L297" s="26"/>
      <c r="M297" s="27">
        <f>SUM(M295:M295)</f>
        <v>0</v>
      </c>
      <c r="N297" s="344"/>
      <c r="O297" s="345"/>
      <c r="P297" s="345"/>
      <c r="Q297" s="345"/>
      <c r="R297" s="345"/>
      <c r="S297" s="346"/>
    </row>
    <row r="302" ht="13.5" thickBot="1"/>
    <row r="303" spans="1:19" ht="16.5" customHeight="1" thickBot="1">
      <c r="A303" s="191"/>
      <c r="B303" s="309" t="str">
        <f>'Planilha Pad. SINAPI'!C66</f>
        <v>CAIXA RETANGULAR 4" X 2" MÉDIA (1,30 M DO PISO), PVC, INSTALADA EM PAREDE - FORNECIMENTO E INSTALAÇÃO</v>
      </c>
      <c r="C303" s="310"/>
      <c r="D303" s="310"/>
      <c r="E303" s="310"/>
      <c r="F303" s="310"/>
      <c r="G303" s="310"/>
      <c r="H303" s="310"/>
      <c r="I303" s="310"/>
      <c r="J303" s="310"/>
      <c r="K303" s="310"/>
      <c r="L303" s="310"/>
      <c r="M303" s="310"/>
      <c r="N303" s="310"/>
      <c r="O303" s="311"/>
      <c r="P303" s="312" t="s">
        <v>19</v>
      </c>
      <c r="Q303" s="313"/>
      <c r="R303" s="41">
        <f>I312-M312</f>
        <v>80</v>
      </c>
      <c r="S303" s="42"/>
    </row>
    <row r="304" spans="1:19" ht="12.75" customHeight="1">
      <c r="A304" s="314"/>
      <c r="B304" s="315"/>
      <c r="C304" s="316"/>
      <c r="D304" s="12" t="s">
        <v>32</v>
      </c>
      <c r="E304" s="12" t="s">
        <v>33</v>
      </c>
      <c r="F304" s="12" t="s">
        <v>34</v>
      </c>
      <c r="G304" s="12" t="s">
        <v>35</v>
      </c>
      <c r="H304" s="13" t="s">
        <v>36</v>
      </c>
      <c r="I304" s="320" t="s">
        <v>37</v>
      </c>
      <c r="J304" s="322" t="s">
        <v>38</v>
      </c>
      <c r="K304" s="323"/>
      <c r="L304" s="324"/>
      <c r="M304" s="320" t="s">
        <v>37</v>
      </c>
      <c r="N304" s="338"/>
      <c r="O304" s="339"/>
      <c r="P304" s="339"/>
      <c r="Q304" s="339"/>
      <c r="R304" s="339"/>
      <c r="S304" s="340"/>
    </row>
    <row r="305" spans="1:19" ht="12.75" customHeight="1">
      <c r="A305" s="317"/>
      <c r="B305" s="318"/>
      <c r="C305" s="319"/>
      <c r="D305" s="14"/>
      <c r="E305" s="14"/>
      <c r="F305" s="14"/>
      <c r="G305" s="14" t="s">
        <v>41</v>
      </c>
      <c r="H305" s="15"/>
      <c r="I305" s="321"/>
      <c r="J305" s="15" t="s">
        <v>42</v>
      </c>
      <c r="K305" s="15" t="s">
        <v>43</v>
      </c>
      <c r="L305" s="15" t="s">
        <v>36</v>
      </c>
      <c r="M305" s="321"/>
      <c r="N305" s="341"/>
      <c r="O305" s="342"/>
      <c r="P305" s="342"/>
      <c r="Q305" s="342"/>
      <c r="R305" s="342"/>
      <c r="S305" s="343"/>
    </row>
    <row r="306" spans="1:19" ht="13.5" customHeight="1">
      <c r="A306" s="16"/>
      <c r="B306" s="334" t="s">
        <v>84</v>
      </c>
      <c r="C306" s="335"/>
      <c r="D306" s="17"/>
      <c r="E306" s="18"/>
      <c r="F306" s="17"/>
      <c r="G306" s="17">
        <v>10</v>
      </c>
      <c r="H306" s="19">
        <v>1</v>
      </c>
      <c r="I306" s="19">
        <f aca="true" t="shared" si="4" ref="I306:I311">H306*G306</f>
        <v>10</v>
      </c>
      <c r="J306" s="19"/>
      <c r="K306" s="19"/>
      <c r="L306" s="19"/>
      <c r="M306" s="20">
        <f>J306*K306*L306</f>
        <v>0</v>
      </c>
      <c r="N306" s="341"/>
      <c r="O306" s="342"/>
      <c r="P306" s="342"/>
      <c r="Q306" s="342"/>
      <c r="R306" s="342"/>
      <c r="S306" s="343"/>
    </row>
    <row r="307" spans="1:19" ht="13.5" customHeight="1">
      <c r="A307" s="16"/>
      <c r="B307" s="334" t="s">
        <v>85</v>
      </c>
      <c r="C307" s="335"/>
      <c r="D307" s="17"/>
      <c r="E307" s="18"/>
      <c r="F307" s="17"/>
      <c r="G307" s="17">
        <v>10</v>
      </c>
      <c r="H307" s="19">
        <v>1</v>
      </c>
      <c r="I307" s="19">
        <f t="shared" si="4"/>
        <v>10</v>
      </c>
      <c r="J307" s="43"/>
      <c r="K307" s="43"/>
      <c r="L307" s="43"/>
      <c r="M307" s="20"/>
      <c r="N307" s="341"/>
      <c r="O307" s="342"/>
      <c r="P307" s="342"/>
      <c r="Q307" s="342"/>
      <c r="R307" s="342"/>
      <c r="S307" s="343"/>
    </row>
    <row r="308" spans="1:19" ht="13.5" customHeight="1">
      <c r="A308" s="16"/>
      <c r="B308" s="334" t="s">
        <v>86</v>
      </c>
      <c r="C308" s="335"/>
      <c r="D308" s="17"/>
      <c r="E308" s="18"/>
      <c r="F308" s="17"/>
      <c r="G308" s="17">
        <v>10</v>
      </c>
      <c r="H308" s="19">
        <v>1</v>
      </c>
      <c r="I308" s="19">
        <f t="shared" si="4"/>
        <v>10</v>
      </c>
      <c r="J308" s="43"/>
      <c r="K308" s="43"/>
      <c r="L308" s="43"/>
      <c r="M308" s="20"/>
      <c r="N308" s="341"/>
      <c r="O308" s="342"/>
      <c r="P308" s="342"/>
      <c r="Q308" s="342"/>
      <c r="R308" s="342"/>
      <c r="S308" s="343"/>
    </row>
    <row r="309" spans="1:19" ht="13.5" customHeight="1">
      <c r="A309" s="16"/>
      <c r="B309" s="334" t="s">
        <v>88</v>
      </c>
      <c r="C309" s="335"/>
      <c r="D309" s="17"/>
      <c r="E309" s="18"/>
      <c r="F309" s="17"/>
      <c r="G309" s="17">
        <v>10</v>
      </c>
      <c r="H309" s="19">
        <v>1</v>
      </c>
      <c r="I309" s="19">
        <f t="shared" si="4"/>
        <v>10</v>
      </c>
      <c r="J309" s="43"/>
      <c r="K309" s="43"/>
      <c r="L309" s="43"/>
      <c r="M309" s="20"/>
      <c r="N309" s="341"/>
      <c r="O309" s="342"/>
      <c r="P309" s="342"/>
      <c r="Q309" s="342"/>
      <c r="R309" s="342"/>
      <c r="S309" s="343"/>
    </row>
    <row r="310" spans="1:19" ht="13.5" customHeight="1">
      <c r="A310" s="16"/>
      <c r="B310" s="334" t="s">
        <v>87</v>
      </c>
      <c r="C310" s="335"/>
      <c r="D310" s="17"/>
      <c r="E310" s="18"/>
      <c r="F310" s="17"/>
      <c r="G310" s="17">
        <v>10</v>
      </c>
      <c r="H310" s="19">
        <v>3</v>
      </c>
      <c r="I310" s="19">
        <f t="shared" si="4"/>
        <v>30</v>
      </c>
      <c r="J310" s="43"/>
      <c r="K310" s="43"/>
      <c r="L310" s="43"/>
      <c r="M310" s="20"/>
      <c r="N310" s="341"/>
      <c r="O310" s="342"/>
      <c r="P310" s="342"/>
      <c r="Q310" s="342"/>
      <c r="R310" s="342"/>
      <c r="S310" s="343"/>
    </row>
    <row r="311" spans="1:19" ht="13.5" customHeight="1">
      <c r="A311" s="16"/>
      <c r="B311" s="334" t="s">
        <v>109</v>
      </c>
      <c r="C311" s="335"/>
      <c r="D311" s="17"/>
      <c r="E311" s="18"/>
      <c r="F311" s="17"/>
      <c r="G311" s="17">
        <v>10</v>
      </c>
      <c r="H311" s="19">
        <v>1</v>
      </c>
      <c r="I311" s="19">
        <f t="shared" si="4"/>
        <v>10</v>
      </c>
      <c r="J311" s="43"/>
      <c r="K311" s="43"/>
      <c r="L311" s="43"/>
      <c r="M311" s="20"/>
      <c r="N311" s="341"/>
      <c r="O311" s="342"/>
      <c r="P311" s="342"/>
      <c r="Q311" s="342"/>
      <c r="R311" s="342"/>
      <c r="S311" s="343"/>
    </row>
    <row r="312" spans="1:19" ht="13.5" customHeight="1" thickBot="1">
      <c r="A312" s="21"/>
      <c r="B312" s="22"/>
      <c r="C312" s="22"/>
      <c r="D312" s="23"/>
      <c r="E312" s="24"/>
      <c r="F312" s="23"/>
      <c r="G312" s="23"/>
      <c r="H312" s="23"/>
      <c r="I312" s="25">
        <f>SUM(I306:I311)</f>
        <v>80</v>
      </c>
      <c r="J312" s="26"/>
      <c r="K312" s="26"/>
      <c r="L312" s="26"/>
      <c r="M312" s="27">
        <f>SUM(M306:M306)</f>
        <v>0</v>
      </c>
      <c r="N312" s="344"/>
      <c r="O312" s="345"/>
      <c r="P312" s="345"/>
      <c r="Q312" s="345"/>
      <c r="R312" s="345"/>
      <c r="S312" s="346"/>
    </row>
    <row r="313" ht="13.5" thickBot="1"/>
    <row r="314" spans="1:19" ht="16.5" customHeight="1" thickBot="1">
      <c r="A314" s="191"/>
      <c r="B314" s="309" t="str">
        <f>'Planilha Pad. SINAPI'!C67</f>
        <v>CAIXA RETANGULAR 4" X 2" BAIXA (0,30 M DO PISO), PVC, INSTALADA EM PAREDE - FORNECIMENTO E INSTALAÇÃO</v>
      </c>
      <c r="C314" s="310"/>
      <c r="D314" s="310"/>
      <c r="E314" s="310"/>
      <c r="F314" s="310"/>
      <c r="G314" s="310"/>
      <c r="H314" s="310"/>
      <c r="I314" s="310"/>
      <c r="J314" s="310"/>
      <c r="K314" s="310"/>
      <c r="L314" s="310"/>
      <c r="M314" s="310"/>
      <c r="N314" s="310"/>
      <c r="O314" s="311"/>
      <c r="P314" s="312" t="s">
        <v>19</v>
      </c>
      <c r="Q314" s="313"/>
      <c r="R314" s="41">
        <f>I320-M320</f>
        <v>60</v>
      </c>
      <c r="S314" s="42"/>
    </row>
    <row r="315" spans="1:19" ht="12.75" customHeight="1">
      <c r="A315" s="314"/>
      <c r="B315" s="315"/>
      <c r="C315" s="316"/>
      <c r="D315" s="12" t="s">
        <v>32</v>
      </c>
      <c r="E315" s="12" t="s">
        <v>33</v>
      </c>
      <c r="F315" s="12" t="s">
        <v>34</v>
      </c>
      <c r="G315" s="12" t="s">
        <v>35</v>
      </c>
      <c r="H315" s="13" t="s">
        <v>36</v>
      </c>
      <c r="I315" s="320" t="s">
        <v>37</v>
      </c>
      <c r="J315" s="322" t="s">
        <v>38</v>
      </c>
      <c r="K315" s="323"/>
      <c r="L315" s="324"/>
      <c r="M315" s="320" t="s">
        <v>37</v>
      </c>
      <c r="N315" s="338"/>
      <c r="O315" s="339"/>
      <c r="P315" s="339"/>
      <c r="Q315" s="339"/>
      <c r="R315" s="339"/>
      <c r="S315" s="340"/>
    </row>
    <row r="316" spans="1:19" ht="12.75" customHeight="1">
      <c r="A316" s="317"/>
      <c r="B316" s="318"/>
      <c r="C316" s="319"/>
      <c r="D316" s="14"/>
      <c r="E316" s="14"/>
      <c r="F316" s="14"/>
      <c r="G316" s="14" t="s">
        <v>41</v>
      </c>
      <c r="H316" s="15"/>
      <c r="I316" s="321"/>
      <c r="J316" s="15" t="s">
        <v>42</v>
      </c>
      <c r="K316" s="15" t="s">
        <v>43</v>
      </c>
      <c r="L316" s="15" t="s">
        <v>36</v>
      </c>
      <c r="M316" s="321"/>
      <c r="N316" s="341"/>
      <c r="O316" s="342"/>
      <c r="P316" s="342"/>
      <c r="Q316" s="342"/>
      <c r="R316" s="342"/>
      <c r="S316" s="343"/>
    </row>
    <row r="317" spans="1:19" ht="12.75" customHeight="1">
      <c r="A317" s="70"/>
      <c r="B317" s="334" t="s">
        <v>84</v>
      </c>
      <c r="C317" s="335"/>
      <c r="D317" s="17"/>
      <c r="E317" s="18"/>
      <c r="F317" s="17"/>
      <c r="G317" s="17">
        <v>10</v>
      </c>
      <c r="H317" s="19">
        <v>2</v>
      </c>
      <c r="I317" s="19">
        <f>H317*G317</f>
        <v>20</v>
      </c>
      <c r="J317" s="15"/>
      <c r="K317" s="15"/>
      <c r="L317" s="15"/>
      <c r="M317" s="71"/>
      <c r="N317" s="341"/>
      <c r="O317" s="342"/>
      <c r="P317" s="342"/>
      <c r="Q317" s="342"/>
      <c r="R317" s="342"/>
      <c r="S317" s="343"/>
    </row>
    <row r="318" spans="1:19" ht="12.75" customHeight="1">
      <c r="A318" s="70"/>
      <c r="B318" s="334" t="s">
        <v>85</v>
      </c>
      <c r="C318" s="335"/>
      <c r="D318" s="17"/>
      <c r="E318" s="18"/>
      <c r="F318" s="17"/>
      <c r="G318" s="17">
        <v>10</v>
      </c>
      <c r="H318" s="19">
        <v>2</v>
      </c>
      <c r="I318" s="19">
        <f>H318*G318</f>
        <v>20</v>
      </c>
      <c r="J318" s="15"/>
      <c r="K318" s="15"/>
      <c r="L318" s="15"/>
      <c r="M318" s="71"/>
      <c r="N318" s="341"/>
      <c r="O318" s="342"/>
      <c r="P318" s="342"/>
      <c r="Q318" s="342"/>
      <c r="R318" s="342"/>
      <c r="S318" s="343"/>
    </row>
    <row r="319" spans="1:19" ht="12.75" customHeight="1">
      <c r="A319" s="70"/>
      <c r="B319" s="334" t="s">
        <v>86</v>
      </c>
      <c r="C319" s="335"/>
      <c r="D319" s="17"/>
      <c r="E319" s="18"/>
      <c r="F319" s="17"/>
      <c r="G319" s="17">
        <v>10</v>
      </c>
      <c r="H319" s="19">
        <v>2</v>
      </c>
      <c r="I319" s="19">
        <f>H319*G319</f>
        <v>20</v>
      </c>
      <c r="J319" s="15"/>
      <c r="K319" s="15"/>
      <c r="L319" s="15"/>
      <c r="M319" s="71"/>
      <c r="N319" s="341"/>
      <c r="O319" s="342"/>
      <c r="P319" s="342"/>
      <c r="Q319" s="342"/>
      <c r="R319" s="342"/>
      <c r="S319" s="343"/>
    </row>
    <row r="320" spans="1:19" ht="13.5" customHeight="1" thickBot="1">
      <c r="A320" s="21"/>
      <c r="B320" s="22"/>
      <c r="C320" s="22"/>
      <c r="D320" s="23"/>
      <c r="E320" s="24"/>
      <c r="F320" s="23"/>
      <c r="G320" s="23"/>
      <c r="H320" s="23"/>
      <c r="I320" s="25">
        <f>SUM(I317:I319)</f>
        <v>60</v>
      </c>
      <c r="J320" s="26"/>
      <c r="K320" s="26"/>
      <c r="L320" s="26"/>
      <c r="M320" s="27"/>
      <c r="N320" s="344"/>
      <c r="O320" s="345"/>
      <c r="P320" s="345"/>
      <c r="Q320" s="345"/>
      <c r="R320" s="345"/>
      <c r="S320" s="346"/>
    </row>
    <row r="321" ht="13.5" thickBot="1"/>
    <row r="322" spans="1:19" ht="27.75" customHeight="1" thickBot="1">
      <c r="A322" s="191"/>
      <c r="B322" s="309" t="str">
        <f>'Planilha Pad. SINAPI'!C68</f>
        <v>QUADRO DE DISTRIBUICAO DE ENERGIA P/ 6 DISJUNTORES TERMOMAGNETICOS MONOPOLARES SEM BARRAMENTO, DE EMBUTIR, EM CHAPA METÁLICA - FORNECIMENTO E  INSTALAÇÃO</v>
      </c>
      <c r="C322" s="310"/>
      <c r="D322" s="310"/>
      <c r="E322" s="310"/>
      <c r="F322" s="310"/>
      <c r="G322" s="310"/>
      <c r="H322" s="310"/>
      <c r="I322" s="310"/>
      <c r="J322" s="310"/>
      <c r="K322" s="310"/>
      <c r="L322" s="310"/>
      <c r="M322" s="310"/>
      <c r="N322" s="310"/>
      <c r="O322" s="311"/>
      <c r="P322" s="312" t="s">
        <v>19</v>
      </c>
      <c r="Q322" s="313"/>
      <c r="R322" s="41">
        <f>I326-M326</f>
        <v>10</v>
      </c>
      <c r="S322" s="42"/>
    </row>
    <row r="323" spans="1:19" ht="12.75" customHeight="1">
      <c r="A323" s="314"/>
      <c r="B323" s="315"/>
      <c r="C323" s="316"/>
      <c r="D323" s="12" t="s">
        <v>32</v>
      </c>
      <c r="E323" s="12" t="s">
        <v>33</v>
      </c>
      <c r="F323" s="12" t="s">
        <v>34</v>
      </c>
      <c r="G323" s="12" t="s">
        <v>35</v>
      </c>
      <c r="H323" s="13" t="s">
        <v>36</v>
      </c>
      <c r="I323" s="320" t="s">
        <v>37</v>
      </c>
      <c r="J323" s="322" t="s">
        <v>38</v>
      </c>
      <c r="K323" s="323"/>
      <c r="L323" s="324"/>
      <c r="M323" s="320" t="s">
        <v>37</v>
      </c>
      <c r="N323" s="338"/>
      <c r="O323" s="339"/>
      <c r="P323" s="339"/>
      <c r="Q323" s="339"/>
      <c r="R323" s="339"/>
      <c r="S323" s="340"/>
    </row>
    <row r="324" spans="1:19" ht="12.75" customHeight="1">
      <c r="A324" s="317"/>
      <c r="B324" s="318"/>
      <c r="C324" s="319"/>
      <c r="D324" s="14"/>
      <c r="E324" s="14"/>
      <c r="F324" s="14"/>
      <c r="G324" s="14" t="s">
        <v>41</v>
      </c>
      <c r="H324" s="15"/>
      <c r="I324" s="321"/>
      <c r="J324" s="15" t="s">
        <v>42</v>
      </c>
      <c r="K324" s="15" t="s">
        <v>43</v>
      </c>
      <c r="L324" s="15" t="s">
        <v>36</v>
      </c>
      <c r="M324" s="321"/>
      <c r="N324" s="341"/>
      <c r="O324" s="342"/>
      <c r="P324" s="342"/>
      <c r="Q324" s="342"/>
      <c r="R324" s="342"/>
      <c r="S324" s="343"/>
    </row>
    <row r="325" spans="1:19" ht="13.5" customHeight="1">
      <c r="A325" s="16"/>
      <c r="B325" s="334"/>
      <c r="C325" s="335"/>
      <c r="D325" s="17"/>
      <c r="E325" s="18"/>
      <c r="F325" s="17"/>
      <c r="G325" s="17">
        <v>10</v>
      </c>
      <c r="H325" s="19">
        <v>1</v>
      </c>
      <c r="I325" s="19">
        <f>H325*G325</f>
        <v>10</v>
      </c>
      <c r="J325" s="19"/>
      <c r="K325" s="19"/>
      <c r="L325" s="19"/>
      <c r="M325" s="20">
        <f>J325*K325*L325</f>
        <v>0</v>
      </c>
      <c r="N325" s="341"/>
      <c r="O325" s="342"/>
      <c r="P325" s="342"/>
      <c r="Q325" s="342"/>
      <c r="R325" s="342"/>
      <c r="S325" s="343"/>
    </row>
    <row r="326" spans="1:19" ht="13.5" customHeight="1" thickBot="1">
      <c r="A326" s="21"/>
      <c r="B326" s="22"/>
      <c r="C326" s="22"/>
      <c r="D326" s="23"/>
      <c r="E326" s="24"/>
      <c r="F326" s="23"/>
      <c r="G326" s="23"/>
      <c r="H326" s="23"/>
      <c r="I326" s="25">
        <f>SUM(I325:I325)</f>
        <v>10</v>
      </c>
      <c r="J326" s="26"/>
      <c r="K326" s="26"/>
      <c r="L326" s="26"/>
      <c r="M326" s="27">
        <f>SUM(M325:M325)</f>
        <v>0</v>
      </c>
      <c r="N326" s="344"/>
      <c r="O326" s="345"/>
      <c r="P326" s="345"/>
      <c r="Q326" s="345"/>
      <c r="R326" s="345"/>
      <c r="S326" s="346"/>
    </row>
    <row r="327" ht="13.5" thickBot="1"/>
    <row r="328" spans="1:19" ht="23.25" customHeight="1" thickBot="1">
      <c r="A328" s="191"/>
      <c r="B328" s="309" t="str">
        <f>'Planilha Pad. SINAPI'!C69</f>
        <v>LUMINÁRIA TIPO SPOT, DE SOBREPOR, COM 1 LÂMPADA DE 15 W - FORNECIMENTO E INSTALAÇÃO. AF_11/2017</v>
      </c>
      <c r="C328" s="310"/>
      <c r="D328" s="310"/>
      <c r="E328" s="310"/>
      <c r="F328" s="310"/>
      <c r="G328" s="310"/>
      <c r="H328" s="310"/>
      <c r="I328" s="310"/>
      <c r="J328" s="310"/>
      <c r="K328" s="310"/>
      <c r="L328" s="310"/>
      <c r="M328" s="310"/>
      <c r="N328" s="310"/>
      <c r="O328" s="311"/>
      <c r="P328" s="312" t="s">
        <v>19</v>
      </c>
      <c r="Q328" s="313"/>
      <c r="R328" s="41">
        <f>I338-M338</f>
        <v>70</v>
      </c>
      <c r="S328" s="42"/>
    </row>
    <row r="329" spans="1:19" ht="12.75" customHeight="1">
      <c r="A329" s="314"/>
      <c r="B329" s="315"/>
      <c r="C329" s="316"/>
      <c r="D329" s="12" t="s">
        <v>32</v>
      </c>
      <c r="E329" s="12" t="s">
        <v>33</v>
      </c>
      <c r="F329" s="12" t="s">
        <v>34</v>
      </c>
      <c r="G329" s="12" t="s">
        <v>35</v>
      </c>
      <c r="H329" s="13" t="s">
        <v>36</v>
      </c>
      <c r="I329" s="320" t="s">
        <v>37</v>
      </c>
      <c r="J329" s="322" t="s">
        <v>38</v>
      </c>
      <c r="K329" s="323"/>
      <c r="L329" s="324"/>
      <c r="M329" s="320" t="s">
        <v>37</v>
      </c>
      <c r="N329" s="338"/>
      <c r="O329" s="339"/>
      <c r="P329" s="339"/>
      <c r="Q329" s="339"/>
      <c r="R329" s="339"/>
      <c r="S329" s="340"/>
    </row>
    <row r="330" spans="1:19" ht="12.75" customHeight="1">
      <c r="A330" s="317"/>
      <c r="B330" s="318"/>
      <c r="C330" s="319"/>
      <c r="D330" s="14"/>
      <c r="E330" s="14"/>
      <c r="F330" s="14"/>
      <c r="G330" s="14" t="s">
        <v>41</v>
      </c>
      <c r="H330" s="15"/>
      <c r="I330" s="321"/>
      <c r="J330" s="15" t="s">
        <v>42</v>
      </c>
      <c r="K330" s="15" t="s">
        <v>43</v>
      </c>
      <c r="L330" s="15" t="s">
        <v>36</v>
      </c>
      <c r="M330" s="321"/>
      <c r="N330" s="341"/>
      <c r="O330" s="342"/>
      <c r="P330" s="342"/>
      <c r="Q330" s="342"/>
      <c r="R330" s="342"/>
      <c r="S330" s="343"/>
    </row>
    <row r="331" spans="1:19" ht="12.75" customHeight="1">
      <c r="A331" s="70"/>
      <c r="B331" s="334" t="s">
        <v>110</v>
      </c>
      <c r="C331" s="335"/>
      <c r="D331" s="14"/>
      <c r="E331" s="14"/>
      <c r="F331" s="14"/>
      <c r="G331" s="17">
        <v>10</v>
      </c>
      <c r="H331" s="15">
        <v>1</v>
      </c>
      <c r="I331" s="72">
        <f>H331*G331</f>
        <v>10</v>
      </c>
      <c r="J331" s="15"/>
      <c r="K331" s="15"/>
      <c r="L331" s="15"/>
      <c r="M331" s="71"/>
      <c r="N331" s="341"/>
      <c r="O331" s="342"/>
      <c r="P331" s="342"/>
      <c r="Q331" s="342"/>
      <c r="R331" s="342"/>
      <c r="S331" s="343"/>
    </row>
    <row r="332" spans="1:19" ht="12.75" customHeight="1">
      <c r="A332" s="70"/>
      <c r="B332" s="334" t="s">
        <v>84</v>
      </c>
      <c r="C332" s="335"/>
      <c r="D332" s="17"/>
      <c r="E332" s="18"/>
      <c r="F332" s="17"/>
      <c r="G332" s="17">
        <v>10</v>
      </c>
      <c r="H332" s="19">
        <v>1</v>
      </c>
      <c r="I332" s="72">
        <f aca="true" t="shared" si="5" ref="I332:I337">H332*G332</f>
        <v>10</v>
      </c>
      <c r="J332" s="15"/>
      <c r="K332" s="15"/>
      <c r="L332" s="15"/>
      <c r="M332" s="71"/>
      <c r="N332" s="341"/>
      <c r="O332" s="342"/>
      <c r="P332" s="342"/>
      <c r="Q332" s="342"/>
      <c r="R332" s="342"/>
      <c r="S332" s="343"/>
    </row>
    <row r="333" spans="1:19" ht="12.75" customHeight="1">
      <c r="A333" s="70"/>
      <c r="B333" s="334" t="s">
        <v>85</v>
      </c>
      <c r="C333" s="335"/>
      <c r="D333" s="17"/>
      <c r="E333" s="18"/>
      <c r="F333" s="17"/>
      <c r="G333" s="17">
        <v>10</v>
      </c>
      <c r="H333" s="19">
        <v>1</v>
      </c>
      <c r="I333" s="72">
        <f t="shared" si="5"/>
        <v>10</v>
      </c>
      <c r="J333" s="15"/>
      <c r="K333" s="15"/>
      <c r="L333" s="15"/>
      <c r="M333" s="71"/>
      <c r="N333" s="341"/>
      <c r="O333" s="342"/>
      <c r="P333" s="342"/>
      <c r="Q333" s="342"/>
      <c r="R333" s="342"/>
      <c r="S333" s="343"/>
    </row>
    <row r="334" spans="1:19" ht="12.75" customHeight="1">
      <c r="A334" s="70"/>
      <c r="B334" s="334" t="s">
        <v>86</v>
      </c>
      <c r="C334" s="335"/>
      <c r="D334" s="17"/>
      <c r="E334" s="18"/>
      <c r="F334" s="17"/>
      <c r="G334" s="17">
        <v>10</v>
      </c>
      <c r="H334" s="19">
        <v>1</v>
      </c>
      <c r="I334" s="72">
        <f t="shared" si="5"/>
        <v>10</v>
      </c>
      <c r="J334" s="15"/>
      <c r="K334" s="15"/>
      <c r="L334" s="15"/>
      <c r="M334" s="71"/>
      <c r="N334" s="341"/>
      <c r="O334" s="342"/>
      <c r="P334" s="342"/>
      <c r="Q334" s="342"/>
      <c r="R334" s="342"/>
      <c r="S334" s="343"/>
    </row>
    <row r="335" spans="1:19" ht="12.75" customHeight="1">
      <c r="A335" s="70"/>
      <c r="B335" s="334" t="s">
        <v>88</v>
      </c>
      <c r="C335" s="335"/>
      <c r="D335" s="17"/>
      <c r="E335" s="18"/>
      <c r="F335" s="17"/>
      <c r="G335" s="17">
        <v>10</v>
      </c>
      <c r="H335" s="19">
        <v>1</v>
      </c>
      <c r="I335" s="72">
        <f t="shared" si="5"/>
        <v>10</v>
      </c>
      <c r="J335" s="15"/>
      <c r="K335" s="15"/>
      <c r="L335" s="15"/>
      <c r="M335" s="71"/>
      <c r="N335" s="341"/>
      <c r="O335" s="342"/>
      <c r="P335" s="342"/>
      <c r="Q335" s="342"/>
      <c r="R335" s="342"/>
      <c r="S335" s="343"/>
    </row>
    <row r="336" spans="1:19" ht="12.75" customHeight="1">
      <c r="A336" s="70"/>
      <c r="B336" s="334" t="s">
        <v>87</v>
      </c>
      <c r="C336" s="335"/>
      <c r="D336" s="17"/>
      <c r="E336" s="18"/>
      <c r="F336" s="17"/>
      <c r="G336" s="17">
        <v>10</v>
      </c>
      <c r="H336" s="19">
        <v>1</v>
      </c>
      <c r="I336" s="72">
        <f t="shared" si="5"/>
        <v>10</v>
      </c>
      <c r="J336" s="15"/>
      <c r="K336" s="15"/>
      <c r="L336" s="15"/>
      <c r="M336" s="71"/>
      <c r="N336" s="341"/>
      <c r="O336" s="342"/>
      <c r="P336" s="342"/>
      <c r="Q336" s="342"/>
      <c r="R336" s="342"/>
      <c r="S336" s="343"/>
    </row>
    <row r="337" spans="1:19" ht="12.75" customHeight="1">
      <c r="A337" s="70"/>
      <c r="B337" s="334" t="s">
        <v>109</v>
      </c>
      <c r="C337" s="335"/>
      <c r="D337" s="17"/>
      <c r="E337" s="18"/>
      <c r="F337" s="17"/>
      <c r="G337" s="17">
        <v>10</v>
      </c>
      <c r="H337" s="19">
        <v>1</v>
      </c>
      <c r="I337" s="72">
        <f t="shared" si="5"/>
        <v>10</v>
      </c>
      <c r="J337" s="15"/>
      <c r="K337" s="15"/>
      <c r="L337" s="15"/>
      <c r="M337" s="71"/>
      <c r="N337" s="341"/>
      <c r="O337" s="342"/>
      <c r="P337" s="342"/>
      <c r="Q337" s="342"/>
      <c r="R337" s="342"/>
      <c r="S337" s="343"/>
    </row>
    <row r="338" spans="1:19" ht="13.5" customHeight="1" thickBot="1">
      <c r="A338" s="21"/>
      <c r="B338" s="22"/>
      <c r="C338" s="22"/>
      <c r="D338" s="23"/>
      <c r="E338" s="24"/>
      <c r="F338" s="23"/>
      <c r="G338" s="23"/>
      <c r="H338" s="23"/>
      <c r="I338" s="25">
        <f>SUM(I331:I337)</f>
        <v>70</v>
      </c>
      <c r="J338" s="26"/>
      <c r="K338" s="26"/>
      <c r="L338" s="26"/>
      <c r="M338" s="27"/>
      <c r="N338" s="344"/>
      <c r="O338" s="345"/>
      <c r="P338" s="345"/>
      <c r="Q338" s="345"/>
      <c r="R338" s="345"/>
      <c r="S338" s="346"/>
    </row>
    <row r="339" ht="13.5" thickBot="1"/>
    <row r="340" spans="1:19" ht="23.25" customHeight="1" thickBot="1">
      <c r="A340" s="191"/>
      <c r="B340" s="309" t="str">
        <f>'Planilha Pad. SINAPI'!C70</f>
        <v>LÂMPADA COMPACTA DE LED 10 W, BASE E27 - FORNECIMENTO E INSTALAÇÃO. AF_11/2017</v>
      </c>
      <c r="C340" s="310"/>
      <c r="D340" s="310"/>
      <c r="E340" s="310"/>
      <c r="F340" s="310"/>
      <c r="G340" s="310"/>
      <c r="H340" s="310"/>
      <c r="I340" s="310"/>
      <c r="J340" s="310"/>
      <c r="K340" s="310"/>
      <c r="L340" s="310"/>
      <c r="M340" s="310"/>
      <c r="N340" s="310"/>
      <c r="O340" s="311"/>
      <c r="P340" s="312" t="s">
        <v>19</v>
      </c>
      <c r="Q340" s="313"/>
      <c r="R340" s="41">
        <f>I344-M344</f>
        <v>70</v>
      </c>
      <c r="S340" s="42"/>
    </row>
    <row r="341" spans="1:19" ht="12.75" customHeight="1">
      <c r="A341" s="314"/>
      <c r="B341" s="315"/>
      <c r="C341" s="316"/>
      <c r="D341" s="12" t="s">
        <v>32</v>
      </c>
      <c r="E341" s="12" t="s">
        <v>33</v>
      </c>
      <c r="F341" s="12" t="s">
        <v>34</v>
      </c>
      <c r="G341" s="12" t="s">
        <v>35</v>
      </c>
      <c r="H341" s="13" t="s">
        <v>36</v>
      </c>
      <c r="I341" s="320" t="s">
        <v>37</v>
      </c>
      <c r="J341" s="322" t="s">
        <v>38</v>
      </c>
      <c r="K341" s="323"/>
      <c r="L341" s="324"/>
      <c r="M341" s="320" t="s">
        <v>37</v>
      </c>
      <c r="N341" s="338"/>
      <c r="O341" s="339"/>
      <c r="P341" s="339"/>
      <c r="Q341" s="339"/>
      <c r="R341" s="339"/>
      <c r="S341" s="340"/>
    </row>
    <row r="342" spans="1:19" ht="12.75" customHeight="1">
      <c r="A342" s="317"/>
      <c r="B342" s="318"/>
      <c r="C342" s="319"/>
      <c r="D342" s="14"/>
      <c r="E342" s="14"/>
      <c r="F342" s="14"/>
      <c r="G342" s="14" t="s">
        <v>41</v>
      </c>
      <c r="H342" s="15"/>
      <c r="I342" s="321"/>
      <c r="J342" s="15" t="s">
        <v>42</v>
      </c>
      <c r="K342" s="15" t="s">
        <v>43</v>
      </c>
      <c r="L342" s="15" t="s">
        <v>36</v>
      </c>
      <c r="M342" s="321"/>
      <c r="N342" s="341"/>
      <c r="O342" s="342"/>
      <c r="P342" s="342"/>
      <c r="Q342" s="342"/>
      <c r="R342" s="342"/>
      <c r="S342" s="343"/>
    </row>
    <row r="343" spans="1:19" ht="13.5" customHeight="1">
      <c r="A343" s="16"/>
      <c r="B343" s="334"/>
      <c r="C343" s="335"/>
      <c r="D343" s="17"/>
      <c r="E343" s="18"/>
      <c r="F343" s="17"/>
      <c r="G343" s="17">
        <v>10</v>
      </c>
      <c r="H343" s="19">
        <v>7</v>
      </c>
      <c r="I343" s="19">
        <f>H343*G343</f>
        <v>70</v>
      </c>
      <c r="J343" s="19"/>
      <c r="K343" s="19"/>
      <c r="L343" s="19"/>
      <c r="M343" s="20">
        <f>J343*K343*L343</f>
        <v>0</v>
      </c>
      <c r="N343" s="341"/>
      <c r="O343" s="342"/>
      <c r="P343" s="342"/>
      <c r="Q343" s="342"/>
      <c r="R343" s="342"/>
      <c r="S343" s="343"/>
    </row>
    <row r="344" spans="1:19" ht="13.5" customHeight="1" thickBot="1">
      <c r="A344" s="21"/>
      <c r="B344" s="22"/>
      <c r="C344" s="22"/>
      <c r="D344" s="23"/>
      <c r="E344" s="24"/>
      <c r="F344" s="23"/>
      <c r="G344" s="23"/>
      <c r="H344" s="23"/>
      <c r="I344" s="25">
        <f>SUM(I343:I343)</f>
        <v>70</v>
      </c>
      <c r="J344" s="26"/>
      <c r="K344" s="26"/>
      <c r="L344" s="26"/>
      <c r="M344" s="27">
        <f>SUM(M343:M343)</f>
        <v>0</v>
      </c>
      <c r="N344" s="344"/>
      <c r="O344" s="345"/>
      <c r="P344" s="345"/>
      <c r="Q344" s="345"/>
      <c r="R344" s="345"/>
      <c r="S344" s="346"/>
    </row>
    <row r="345" ht="13.5" thickBot="1"/>
    <row r="346" spans="1:19" ht="23.25" customHeight="1" thickBot="1">
      <c r="A346" s="191"/>
      <c r="B346" s="309" t="str">
        <f>'Planilha Pad. SINAPI'!C71</f>
        <v>RECEPTÁCULO (BOCAL) DE LOUÇA PARA LÂMPADA INCANDESCENTE</v>
      </c>
      <c r="C346" s="310"/>
      <c r="D346" s="310"/>
      <c r="E346" s="310"/>
      <c r="F346" s="310"/>
      <c r="G346" s="310"/>
      <c r="H346" s="310"/>
      <c r="I346" s="310"/>
      <c r="J346" s="310"/>
      <c r="K346" s="310"/>
      <c r="L346" s="310"/>
      <c r="M346" s="310"/>
      <c r="N346" s="310"/>
      <c r="O346" s="311"/>
      <c r="P346" s="312" t="s">
        <v>19</v>
      </c>
      <c r="Q346" s="313"/>
      <c r="R346" s="41">
        <f>I350-M350</f>
        <v>70</v>
      </c>
      <c r="S346" s="42"/>
    </row>
    <row r="347" spans="1:19" ht="12.75" customHeight="1">
      <c r="A347" s="314"/>
      <c r="B347" s="315"/>
      <c r="C347" s="316"/>
      <c r="D347" s="12" t="s">
        <v>32</v>
      </c>
      <c r="E347" s="12" t="s">
        <v>33</v>
      </c>
      <c r="F347" s="12" t="s">
        <v>34</v>
      </c>
      <c r="G347" s="12" t="s">
        <v>35</v>
      </c>
      <c r="H347" s="13" t="s">
        <v>36</v>
      </c>
      <c r="I347" s="320" t="s">
        <v>37</v>
      </c>
      <c r="J347" s="322" t="s">
        <v>38</v>
      </c>
      <c r="K347" s="323"/>
      <c r="L347" s="324"/>
      <c r="M347" s="320" t="s">
        <v>37</v>
      </c>
      <c r="N347" s="338"/>
      <c r="O347" s="339"/>
      <c r="P347" s="339"/>
      <c r="Q347" s="339"/>
      <c r="R347" s="339"/>
      <c r="S347" s="340"/>
    </row>
    <row r="348" spans="1:19" ht="12.75" customHeight="1">
      <c r="A348" s="317"/>
      <c r="B348" s="318"/>
      <c r="C348" s="319"/>
      <c r="D348" s="14"/>
      <c r="E348" s="14"/>
      <c r="F348" s="14"/>
      <c r="G348" s="14" t="s">
        <v>41</v>
      </c>
      <c r="H348" s="15"/>
      <c r="I348" s="321"/>
      <c r="J348" s="15" t="s">
        <v>42</v>
      </c>
      <c r="K348" s="15" t="s">
        <v>43</v>
      </c>
      <c r="L348" s="15" t="s">
        <v>36</v>
      </c>
      <c r="M348" s="321"/>
      <c r="N348" s="341"/>
      <c r="O348" s="342"/>
      <c r="P348" s="342"/>
      <c r="Q348" s="342"/>
      <c r="R348" s="342"/>
      <c r="S348" s="343"/>
    </row>
    <row r="349" spans="1:19" ht="13.5" customHeight="1">
      <c r="A349" s="16"/>
      <c r="B349" s="334"/>
      <c r="C349" s="335"/>
      <c r="D349" s="17"/>
      <c r="E349" s="18"/>
      <c r="F349" s="17"/>
      <c r="G349" s="17">
        <v>10</v>
      </c>
      <c r="H349" s="19">
        <v>7</v>
      </c>
      <c r="I349" s="19">
        <f>H349*G349</f>
        <v>70</v>
      </c>
      <c r="J349" s="19"/>
      <c r="K349" s="19"/>
      <c r="L349" s="19"/>
      <c r="M349" s="20">
        <f>J349*K349*L349</f>
        <v>0</v>
      </c>
      <c r="N349" s="341"/>
      <c r="O349" s="342"/>
      <c r="P349" s="342"/>
      <c r="Q349" s="342"/>
      <c r="R349" s="342"/>
      <c r="S349" s="343"/>
    </row>
    <row r="350" spans="1:19" ht="13.5" customHeight="1" thickBot="1">
      <c r="A350" s="21"/>
      <c r="B350" s="22"/>
      <c r="C350" s="22"/>
      <c r="D350" s="23"/>
      <c r="E350" s="24"/>
      <c r="F350" s="23"/>
      <c r="G350" s="23"/>
      <c r="H350" s="23"/>
      <c r="I350" s="25">
        <f>SUM(I349:I349)</f>
        <v>70</v>
      </c>
      <c r="J350" s="26"/>
      <c r="K350" s="26"/>
      <c r="L350" s="26"/>
      <c r="M350" s="27">
        <f>SUM(M349:M349)</f>
        <v>0</v>
      </c>
      <c r="N350" s="344"/>
      <c r="O350" s="345"/>
      <c r="P350" s="345"/>
      <c r="Q350" s="345"/>
      <c r="R350" s="345"/>
      <c r="S350" s="346"/>
    </row>
    <row r="351" ht="13.5" thickBot="1"/>
    <row r="352" spans="1:19" ht="23.25" customHeight="1" thickBot="1">
      <c r="A352" s="191"/>
      <c r="B352" s="309" t="str">
        <f>'Planilha Pad. SINAPI'!C72</f>
        <v>INTERRUPTOR SIMPLES (1 MÓDULO), 10A/250V, INCLUINDO SUPORTE E PLACA - FORNECIMENTO E INSTALAÇÃO</v>
      </c>
      <c r="C352" s="310"/>
      <c r="D352" s="310"/>
      <c r="E352" s="310"/>
      <c r="F352" s="310"/>
      <c r="G352" s="310"/>
      <c r="H352" s="310"/>
      <c r="I352" s="310"/>
      <c r="J352" s="310"/>
      <c r="K352" s="310"/>
      <c r="L352" s="310"/>
      <c r="M352" s="310"/>
      <c r="N352" s="310"/>
      <c r="O352" s="311"/>
      <c r="P352" s="312" t="s">
        <v>19</v>
      </c>
      <c r="Q352" s="313"/>
      <c r="R352" s="41">
        <f>I357-M357</f>
        <v>20</v>
      </c>
      <c r="S352" s="42"/>
    </row>
    <row r="353" spans="1:19" ht="12.75" customHeight="1">
      <c r="A353" s="314"/>
      <c r="B353" s="315"/>
      <c r="C353" s="316"/>
      <c r="D353" s="12" t="s">
        <v>32</v>
      </c>
      <c r="E353" s="12" t="s">
        <v>33</v>
      </c>
      <c r="F353" s="12" t="s">
        <v>34</v>
      </c>
      <c r="G353" s="12" t="s">
        <v>35</v>
      </c>
      <c r="H353" s="13" t="s">
        <v>36</v>
      </c>
      <c r="I353" s="320" t="s">
        <v>37</v>
      </c>
      <c r="J353" s="322" t="s">
        <v>38</v>
      </c>
      <c r="K353" s="323"/>
      <c r="L353" s="324"/>
      <c r="M353" s="320" t="s">
        <v>37</v>
      </c>
      <c r="N353" s="338"/>
      <c r="O353" s="339"/>
      <c r="P353" s="339"/>
      <c r="Q353" s="339"/>
      <c r="R353" s="339"/>
      <c r="S353" s="340"/>
    </row>
    <row r="354" spans="1:19" ht="12.75" customHeight="1">
      <c r="A354" s="317"/>
      <c r="B354" s="318"/>
      <c r="C354" s="319"/>
      <c r="D354" s="14"/>
      <c r="E354" s="14"/>
      <c r="F354" s="14"/>
      <c r="G354" s="14" t="s">
        <v>41</v>
      </c>
      <c r="H354" s="15"/>
      <c r="I354" s="321"/>
      <c r="J354" s="15" t="s">
        <v>42</v>
      </c>
      <c r="K354" s="15" t="s">
        <v>43</v>
      </c>
      <c r="L354" s="15" t="s">
        <v>36</v>
      </c>
      <c r="M354" s="321"/>
      <c r="N354" s="341"/>
      <c r="O354" s="342"/>
      <c r="P354" s="342"/>
      <c r="Q354" s="342"/>
      <c r="R354" s="342"/>
      <c r="S354" s="343"/>
    </row>
    <row r="355" spans="1:19" ht="12.75" customHeight="1">
      <c r="A355" s="70"/>
      <c r="B355" s="334" t="s">
        <v>111</v>
      </c>
      <c r="C355" s="335"/>
      <c r="D355" s="17"/>
      <c r="E355" s="18"/>
      <c r="F355" s="17"/>
      <c r="G355" s="17">
        <v>10</v>
      </c>
      <c r="H355" s="19">
        <v>1</v>
      </c>
      <c r="I355" s="72">
        <f>H355*G355</f>
        <v>10</v>
      </c>
      <c r="J355" s="15"/>
      <c r="K355" s="15"/>
      <c r="L355" s="15"/>
      <c r="M355" s="71"/>
      <c r="N355" s="341"/>
      <c r="O355" s="342"/>
      <c r="P355" s="342"/>
      <c r="Q355" s="342"/>
      <c r="R355" s="342"/>
      <c r="S355" s="343"/>
    </row>
    <row r="356" spans="1:19" ht="13.5" customHeight="1">
      <c r="A356" s="16"/>
      <c r="B356" s="334" t="s">
        <v>112</v>
      </c>
      <c r="C356" s="335"/>
      <c r="D356" s="17"/>
      <c r="E356" s="18"/>
      <c r="F356" s="17"/>
      <c r="G356" s="17">
        <v>10</v>
      </c>
      <c r="H356" s="19">
        <v>1</v>
      </c>
      <c r="I356" s="72">
        <f>H356*G356</f>
        <v>10</v>
      </c>
      <c r="J356" s="19"/>
      <c r="K356" s="19"/>
      <c r="L356" s="19"/>
      <c r="M356" s="20">
        <f>J356*K356*L356</f>
        <v>0</v>
      </c>
      <c r="N356" s="341"/>
      <c r="O356" s="342"/>
      <c r="P356" s="342"/>
      <c r="Q356" s="342"/>
      <c r="R356" s="342"/>
      <c r="S356" s="343"/>
    </row>
    <row r="357" spans="1:19" ht="13.5" customHeight="1" thickBot="1">
      <c r="A357" s="21"/>
      <c r="B357" s="22"/>
      <c r="C357" s="22"/>
      <c r="D357" s="23"/>
      <c r="E357" s="24"/>
      <c r="F357" s="23"/>
      <c r="G357" s="23"/>
      <c r="H357" s="23"/>
      <c r="I357" s="25">
        <f>SUM(I355:I356)</f>
        <v>20</v>
      </c>
      <c r="J357" s="26"/>
      <c r="K357" s="26"/>
      <c r="L357" s="26"/>
      <c r="M357" s="27">
        <f>SUM(M356:M356)</f>
        <v>0</v>
      </c>
      <c r="N357" s="344"/>
      <c r="O357" s="345"/>
      <c r="P357" s="345"/>
      <c r="Q357" s="345"/>
      <c r="R357" s="345"/>
      <c r="S357" s="346"/>
    </row>
    <row r="358" ht="13.5" thickBot="1"/>
    <row r="359" spans="1:19" ht="23.25" customHeight="1" thickBot="1">
      <c r="A359" s="191"/>
      <c r="B359" s="309" t="str">
        <f>'Planilha Pad. SINAPI'!C73</f>
        <v>INTERRUPTOR SIMPLES (2 MÓDULOS), 10A/250V, INCLUINDO SUPORTE E PLACA - FORNECIMENTO E INSTALAÇÃO</v>
      </c>
      <c r="C359" s="310"/>
      <c r="D359" s="310"/>
      <c r="E359" s="310"/>
      <c r="F359" s="310"/>
      <c r="G359" s="310"/>
      <c r="H359" s="310"/>
      <c r="I359" s="310"/>
      <c r="J359" s="310"/>
      <c r="K359" s="310"/>
      <c r="L359" s="310"/>
      <c r="M359" s="310"/>
      <c r="N359" s="310"/>
      <c r="O359" s="311"/>
      <c r="P359" s="312" t="s">
        <v>19</v>
      </c>
      <c r="Q359" s="313"/>
      <c r="R359" s="41">
        <f>I364-M364</f>
        <v>20</v>
      </c>
      <c r="S359" s="42"/>
    </row>
    <row r="360" spans="1:19" ht="12.75" customHeight="1">
      <c r="A360" s="314"/>
      <c r="B360" s="315"/>
      <c r="C360" s="316"/>
      <c r="D360" s="12" t="s">
        <v>32</v>
      </c>
      <c r="E360" s="12" t="s">
        <v>33</v>
      </c>
      <c r="F360" s="12" t="s">
        <v>34</v>
      </c>
      <c r="G360" s="12" t="s">
        <v>35</v>
      </c>
      <c r="H360" s="13" t="s">
        <v>36</v>
      </c>
      <c r="I360" s="320" t="s">
        <v>37</v>
      </c>
      <c r="J360" s="322" t="s">
        <v>38</v>
      </c>
      <c r="K360" s="323"/>
      <c r="L360" s="324"/>
      <c r="M360" s="320" t="s">
        <v>37</v>
      </c>
      <c r="N360" s="338"/>
      <c r="O360" s="339"/>
      <c r="P360" s="339"/>
      <c r="Q360" s="339"/>
      <c r="R360" s="339"/>
      <c r="S360" s="340"/>
    </row>
    <row r="361" spans="1:19" ht="12.75" customHeight="1">
      <c r="A361" s="317"/>
      <c r="B361" s="318"/>
      <c r="C361" s="319"/>
      <c r="D361" s="14"/>
      <c r="E361" s="14"/>
      <c r="F361" s="14"/>
      <c r="G361" s="14" t="s">
        <v>41</v>
      </c>
      <c r="H361" s="15"/>
      <c r="I361" s="321"/>
      <c r="J361" s="15" t="s">
        <v>42</v>
      </c>
      <c r="K361" s="15" t="s">
        <v>43</v>
      </c>
      <c r="L361" s="15" t="s">
        <v>36</v>
      </c>
      <c r="M361" s="321"/>
      <c r="N361" s="341"/>
      <c r="O361" s="342"/>
      <c r="P361" s="342"/>
      <c r="Q361" s="342"/>
      <c r="R361" s="342"/>
      <c r="S361" s="343"/>
    </row>
    <row r="362" spans="1:19" ht="12.75" customHeight="1">
      <c r="A362" s="16"/>
      <c r="B362" s="334" t="s">
        <v>113</v>
      </c>
      <c r="C362" s="335"/>
      <c r="D362" s="17"/>
      <c r="E362" s="18"/>
      <c r="F362" s="17"/>
      <c r="G362" s="17">
        <v>10</v>
      </c>
      <c r="H362" s="19">
        <v>1</v>
      </c>
      <c r="I362" s="19">
        <f>H362*G362</f>
        <v>10</v>
      </c>
      <c r="J362" s="15"/>
      <c r="K362" s="15"/>
      <c r="L362" s="15"/>
      <c r="M362" s="71"/>
      <c r="N362" s="341"/>
      <c r="O362" s="342"/>
      <c r="P362" s="342"/>
      <c r="Q362" s="342"/>
      <c r="R362" s="342"/>
      <c r="S362" s="343"/>
    </row>
    <row r="363" spans="1:19" ht="13.5" customHeight="1">
      <c r="A363" s="16"/>
      <c r="B363" s="334" t="s">
        <v>87</v>
      </c>
      <c r="C363" s="335"/>
      <c r="D363" s="17"/>
      <c r="E363" s="18"/>
      <c r="F363" s="17"/>
      <c r="G363" s="17">
        <v>10</v>
      </c>
      <c r="H363" s="19">
        <v>1</v>
      </c>
      <c r="I363" s="19">
        <f>H363*G363</f>
        <v>10</v>
      </c>
      <c r="J363" s="19"/>
      <c r="K363" s="19"/>
      <c r="L363" s="19"/>
      <c r="M363" s="20">
        <f>J363*K363*L363</f>
        <v>0</v>
      </c>
      <c r="N363" s="341"/>
      <c r="O363" s="342"/>
      <c r="P363" s="342"/>
      <c r="Q363" s="342"/>
      <c r="R363" s="342"/>
      <c r="S363" s="343"/>
    </row>
    <row r="364" spans="1:19" ht="13.5" customHeight="1" thickBot="1">
      <c r="A364" s="21"/>
      <c r="B364" s="22"/>
      <c r="C364" s="22"/>
      <c r="D364" s="23"/>
      <c r="E364" s="24"/>
      <c r="F364" s="23"/>
      <c r="G364" s="23"/>
      <c r="H364" s="23"/>
      <c r="I364" s="25">
        <f>SUM(I362:I363)</f>
        <v>20</v>
      </c>
      <c r="J364" s="26"/>
      <c r="K364" s="26"/>
      <c r="L364" s="26"/>
      <c r="M364" s="27">
        <f>SUM(M363:M363)</f>
        <v>0</v>
      </c>
      <c r="N364" s="344"/>
      <c r="O364" s="345"/>
      <c r="P364" s="345"/>
      <c r="Q364" s="345"/>
      <c r="R364" s="345"/>
      <c r="S364" s="346"/>
    </row>
    <row r="365" ht="13.5" thickBot="1"/>
    <row r="366" spans="1:19" ht="23.25" customHeight="1" thickBot="1">
      <c r="A366" s="191"/>
      <c r="B366" s="309" t="str">
        <f>'Planilha Pad. SINAPI'!C74</f>
        <v>TOMADA MÉDIA DE EMBUTIR (1 MÓDULO), 2P+T 10 A, INCLUINDO SUPORTE E PLACA - FORNECIMENTO E INSTALAÇÃO</v>
      </c>
      <c r="C366" s="310"/>
      <c r="D366" s="310"/>
      <c r="E366" s="310"/>
      <c r="F366" s="310"/>
      <c r="G366" s="310"/>
      <c r="H366" s="310"/>
      <c r="I366" s="310"/>
      <c r="J366" s="310"/>
      <c r="K366" s="310"/>
      <c r="L366" s="310"/>
      <c r="M366" s="310"/>
      <c r="N366" s="310"/>
      <c r="O366" s="311"/>
      <c r="P366" s="312" t="s">
        <v>19</v>
      </c>
      <c r="Q366" s="313"/>
      <c r="R366" s="41">
        <f>I371-M371</f>
        <v>20</v>
      </c>
      <c r="S366" s="42"/>
    </row>
    <row r="367" spans="1:19" ht="12.75" customHeight="1">
      <c r="A367" s="314"/>
      <c r="B367" s="315"/>
      <c r="C367" s="316"/>
      <c r="D367" s="12" t="s">
        <v>32</v>
      </c>
      <c r="E367" s="12" t="s">
        <v>33</v>
      </c>
      <c r="F367" s="12" t="s">
        <v>34</v>
      </c>
      <c r="G367" s="12" t="s">
        <v>35</v>
      </c>
      <c r="H367" s="13" t="s">
        <v>36</v>
      </c>
      <c r="I367" s="320" t="s">
        <v>37</v>
      </c>
      <c r="J367" s="322" t="s">
        <v>38</v>
      </c>
      <c r="K367" s="323"/>
      <c r="L367" s="324"/>
      <c r="M367" s="320" t="s">
        <v>37</v>
      </c>
      <c r="N367" s="338"/>
      <c r="O367" s="339"/>
      <c r="P367" s="339"/>
      <c r="Q367" s="339"/>
      <c r="R367" s="339"/>
      <c r="S367" s="340"/>
    </row>
    <row r="368" spans="1:19" ht="12.75" customHeight="1">
      <c r="A368" s="317"/>
      <c r="B368" s="318"/>
      <c r="C368" s="319"/>
      <c r="D368" s="14"/>
      <c r="E368" s="14"/>
      <c r="F368" s="14"/>
      <c r="G368" s="14" t="s">
        <v>41</v>
      </c>
      <c r="H368" s="15"/>
      <c r="I368" s="321"/>
      <c r="J368" s="15" t="s">
        <v>42</v>
      </c>
      <c r="K368" s="15" t="s">
        <v>43</v>
      </c>
      <c r="L368" s="15" t="s">
        <v>36</v>
      </c>
      <c r="M368" s="321"/>
      <c r="N368" s="341"/>
      <c r="O368" s="342"/>
      <c r="P368" s="342"/>
      <c r="Q368" s="342"/>
      <c r="R368" s="342"/>
      <c r="S368" s="343"/>
    </row>
    <row r="369" spans="1:19" ht="13.5" customHeight="1">
      <c r="A369" s="16"/>
      <c r="B369" s="334" t="s">
        <v>87</v>
      </c>
      <c r="C369" s="335"/>
      <c r="D369" s="17"/>
      <c r="E369" s="18"/>
      <c r="F369" s="17"/>
      <c r="G369" s="17">
        <v>10</v>
      </c>
      <c r="H369" s="19">
        <v>1</v>
      </c>
      <c r="I369" s="19">
        <f>H369*G369</f>
        <v>10</v>
      </c>
      <c r="J369" s="19"/>
      <c r="K369" s="19"/>
      <c r="L369" s="19"/>
      <c r="M369" s="20">
        <f>J369*K369*L369</f>
        <v>0</v>
      </c>
      <c r="N369" s="341"/>
      <c r="O369" s="342"/>
      <c r="P369" s="342"/>
      <c r="Q369" s="342"/>
      <c r="R369" s="342"/>
      <c r="S369" s="343"/>
    </row>
    <row r="370" spans="1:19" ht="13.5" customHeight="1">
      <c r="A370" s="16"/>
      <c r="B370" s="334" t="s">
        <v>115</v>
      </c>
      <c r="C370" s="335"/>
      <c r="D370" s="17"/>
      <c r="E370" s="18"/>
      <c r="F370" s="17"/>
      <c r="G370" s="17">
        <v>10</v>
      </c>
      <c r="H370" s="19">
        <v>1</v>
      </c>
      <c r="I370" s="19">
        <f>H370*G370</f>
        <v>10</v>
      </c>
      <c r="J370" s="19"/>
      <c r="K370" s="19"/>
      <c r="L370" s="19"/>
      <c r="M370" s="20">
        <f>J370*K370*L370</f>
        <v>0</v>
      </c>
      <c r="N370" s="341"/>
      <c r="O370" s="342"/>
      <c r="P370" s="342"/>
      <c r="Q370" s="342"/>
      <c r="R370" s="342"/>
      <c r="S370" s="343"/>
    </row>
    <row r="371" spans="1:19" ht="13.5" customHeight="1" thickBot="1">
      <c r="A371" s="21"/>
      <c r="B371" s="22"/>
      <c r="C371" s="22"/>
      <c r="D371" s="23"/>
      <c r="E371" s="24"/>
      <c r="F371" s="23"/>
      <c r="G371" s="23"/>
      <c r="H371" s="23"/>
      <c r="I371" s="25">
        <f>SUM(I369:I370)</f>
        <v>20</v>
      </c>
      <c r="J371" s="26"/>
      <c r="K371" s="26"/>
      <c r="L371" s="26"/>
      <c r="M371" s="27">
        <f>SUM(M369:M369)</f>
        <v>0</v>
      </c>
      <c r="N371" s="344"/>
      <c r="O371" s="345"/>
      <c r="P371" s="345"/>
      <c r="Q371" s="345"/>
      <c r="R371" s="345"/>
      <c r="S371" s="346"/>
    </row>
    <row r="372" ht="13.5" thickBot="1"/>
    <row r="373" spans="1:19" ht="23.25" customHeight="1" thickBot="1">
      <c r="A373" s="191"/>
      <c r="B373" s="309" t="str">
        <f>'Planilha Pad. SINAPI'!C75</f>
        <v>TOMADA BAIXA DE EMBUTIR (1 MÓDULO), 2P+T 10 A, INCLUINDO SUPORTE E PLACA - FORNECIMENTO E INSTALAÇÃO</v>
      </c>
      <c r="C373" s="310"/>
      <c r="D373" s="310"/>
      <c r="E373" s="310"/>
      <c r="F373" s="310"/>
      <c r="G373" s="310"/>
      <c r="H373" s="310"/>
      <c r="I373" s="310"/>
      <c r="J373" s="310"/>
      <c r="K373" s="310"/>
      <c r="L373" s="310"/>
      <c r="M373" s="310"/>
      <c r="N373" s="310"/>
      <c r="O373" s="311"/>
      <c r="P373" s="312" t="s">
        <v>19</v>
      </c>
      <c r="Q373" s="313"/>
      <c r="R373" s="41">
        <f>I379-M379</f>
        <v>60</v>
      </c>
      <c r="S373" s="42"/>
    </row>
    <row r="374" spans="1:19" ht="12.75" customHeight="1">
      <c r="A374" s="314"/>
      <c r="B374" s="315"/>
      <c r="C374" s="316"/>
      <c r="D374" s="12" t="s">
        <v>32</v>
      </c>
      <c r="E374" s="12" t="s">
        <v>33</v>
      </c>
      <c r="F374" s="12" t="s">
        <v>34</v>
      </c>
      <c r="G374" s="12" t="s">
        <v>35</v>
      </c>
      <c r="H374" s="13" t="s">
        <v>36</v>
      </c>
      <c r="I374" s="320" t="s">
        <v>37</v>
      </c>
      <c r="J374" s="322" t="s">
        <v>38</v>
      </c>
      <c r="K374" s="323"/>
      <c r="L374" s="324"/>
      <c r="M374" s="320" t="s">
        <v>37</v>
      </c>
      <c r="N374" s="338"/>
      <c r="O374" s="339"/>
      <c r="P374" s="339"/>
      <c r="Q374" s="339"/>
      <c r="R374" s="339"/>
      <c r="S374" s="340"/>
    </row>
    <row r="375" spans="1:19" ht="12.75" customHeight="1">
      <c r="A375" s="317"/>
      <c r="B375" s="318"/>
      <c r="C375" s="319"/>
      <c r="D375" s="14"/>
      <c r="E375" s="14"/>
      <c r="F375" s="14"/>
      <c r="G375" s="14" t="s">
        <v>41</v>
      </c>
      <c r="H375" s="15"/>
      <c r="I375" s="321"/>
      <c r="J375" s="15" t="s">
        <v>42</v>
      </c>
      <c r="K375" s="15" t="s">
        <v>43</v>
      </c>
      <c r="L375" s="15" t="s">
        <v>36</v>
      </c>
      <c r="M375" s="321"/>
      <c r="N375" s="341"/>
      <c r="O375" s="342"/>
      <c r="P375" s="342"/>
      <c r="Q375" s="342"/>
      <c r="R375" s="342"/>
      <c r="S375" s="343"/>
    </row>
    <row r="376" spans="1:19" ht="12.75" customHeight="1">
      <c r="A376" s="16"/>
      <c r="B376" s="334" t="s">
        <v>84</v>
      </c>
      <c r="C376" s="335"/>
      <c r="D376" s="17"/>
      <c r="E376" s="18"/>
      <c r="F376" s="17"/>
      <c r="G376" s="17">
        <v>10</v>
      </c>
      <c r="H376" s="19">
        <v>2</v>
      </c>
      <c r="I376" s="19">
        <f>H376*G376</f>
        <v>20</v>
      </c>
      <c r="J376" s="15"/>
      <c r="K376" s="15"/>
      <c r="L376" s="15"/>
      <c r="M376" s="71"/>
      <c r="N376" s="341"/>
      <c r="O376" s="342"/>
      <c r="P376" s="342"/>
      <c r="Q376" s="342"/>
      <c r="R376" s="342"/>
      <c r="S376" s="343"/>
    </row>
    <row r="377" spans="1:19" ht="12.75" customHeight="1">
      <c r="A377" s="16"/>
      <c r="B377" s="334" t="s">
        <v>85</v>
      </c>
      <c r="C377" s="335"/>
      <c r="D377" s="17"/>
      <c r="E377" s="18"/>
      <c r="F377" s="17"/>
      <c r="G377" s="17">
        <v>10</v>
      </c>
      <c r="H377" s="19">
        <v>2</v>
      </c>
      <c r="I377" s="19">
        <f>H377*G377</f>
        <v>20</v>
      </c>
      <c r="J377" s="15"/>
      <c r="K377" s="15"/>
      <c r="L377" s="15"/>
      <c r="M377" s="71"/>
      <c r="N377" s="341"/>
      <c r="O377" s="342"/>
      <c r="P377" s="342"/>
      <c r="Q377" s="342"/>
      <c r="R377" s="342"/>
      <c r="S377" s="343"/>
    </row>
    <row r="378" spans="1:19" ht="13.5" customHeight="1">
      <c r="A378" s="16"/>
      <c r="B378" s="334" t="s">
        <v>114</v>
      </c>
      <c r="C378" s="335"/>
      <c r="D378" s="17"/>
      <c r="E378" s="18"/>
      <c r="F378" s="17"/>
      <c r="G378" s="17">
        <v>10</v>
      </c>
      <c r="H378" s="19">
        <v>2</v>
      </c>
      <c r="I378" s="19">
        <f>H378*G378</f>
        <v>20</v>
      </c>
      <c r="J378" s="19"/>
      <c r="K378" s="19"/>
      <c r="L378" s="19"/>
      <c r="M378" s="20">
        <f>J378*K378*L378</f>
        <v>0</v>
      </c>
      <c r="N378" s="341"/>
      <c r="O378" s="342"/>
      <c r="P378" s="342"/>
      <c r="Q378" s="342"/>
      <c r="R378" s="342"/>
      <c r="S378" s="343"/>
    </row>
    <row r="379" spans="1:19" ht="13.5" customHeight="1" thickBot="1">
      <c r="A379" s="21"/>
      <c r="B379" s="22"/>
      <c r="C379" s="22"/>
      <c r="D379" s="23"/>
      <c r="E379" s="24"/>
      <c r="F379" s="23"/>
      <c r="G379" s="23"/>
      <c r="H379" s="23"/>
      <c r="I379" s="25">
        <f>SUM(I376:I378)</f>
        <v>60</v>
      </c>
      <c r="J379" s="26"/>
      <c r="K379" s="26"/>
      <c r="L379" s="26"/>
      <c r="M379" s="27">
        <f>SUM(M378:M378)</f>
        <v>0</v>
      </c>
      <c r="N379" s="344"/>
      <c r="O379" s="345"/>
      <c r="P379" s="345"/>
      <c r="Q379" s="345"/>
      <c r="R379" s="345"/>
      <c r="S379" s="346"/>
    </row>
    <row r="380" ht="13.5" thickBot="1"/>
    <row r="381" spans="1:19" ht="23.25" customHeight="1" thickBot="1">
      <c r="A381" s="191"/>
      <c r="B381" s="309" t="str">
        <f>'Planilha Pad. SINAPI'!C76</f>
        <v>TOMADA MÉDIA DE EMBUTIR (2 MÓDULO), 2P+T 10 A, INCLUINDO SUPORTE E PLACA - FORNECIMENTO E INSTALAÇÃO</v>
      </c>
      <c r="C381" s="310"/>
      <c r="D381" s="310"/>
      <c r="E381" s="310"/>
      <c r="F381" s="310"/>
      <c r="G381" s="310"/>
      <c r="H381" s="310"/>
      <c r="I381" s="310"/>
      <c r="J381" s="310"/>
      <c r="K381" s="310"/>
      <c r="L381" s="310"/>
      <c r="M381" s="310"/>
      <c r="N381" s="310"/>
      <c r="O381" s="311"/>
      <c r="P381" s="312" t="s">
        <v>19</v>
      </c>
      <c r="Q381" s="313"/>
      <c r="R381" s="41">
        <f>I385-M385</f>
        <v>10</v>
      </c>
      <c r="S381" s="42"/>
    </row>
    <row r="382" spans="1:19" ht="12.75" customHeight="1">
      <c r="A382" s="314"/>
      <c r="B382" s="315"/>
      <c r="C382" s="316"/>
      <c r="D382" s="12" t="s">
        <v>32</v>
      </c>
      <c r="E382" s="12" t="s">
        <v>33</v>
      </c>
      <c r="F382" s="12" t="s">
        <v>34</v>
      </c>
      <c r="G382" s="12" t="s">
        <v>35</v>
      </c>
      <c r="H382" s="13" t="s">
        <v>36</v>
      </c>
      <c r="I382" s="320" t="s">
        <v>37</v>
      </c>
      <c r="J382" s="322" t="s">
        <v>38</v>
      </c>
      <c r="K382" s="323"/>
      <c r="L382" s="324"/>
      <c r="M382" s="320" t="s">
        <v>37</v>
      </c>
      <c r="N382" s="338"/>
      <c r="O382" s="339"/>
      <c r="P382" s="339"/>
      <c r="Q382" s="339"/>
      <c r="R382" s="339"/>
      <c r="S382" s="340"/>
    </row>
    <row r="383" spans="1:19" ht="12.75" customHeight="1">
      <c r="A383" s="317"/>
      <c r="B383" s="318"/>
      <c r="C383" s="319"/>
      <c r="D383" s="14"/>
      <c r="E383" s="14"/>
      <c r="F383" s="14"/>
      <c r="G383" s="14" t="s">
        <v>41</v>
      </c>
      <c r="H383" s="15"/>
      <c r="I383" s="321"/>
      <c r="J383" s="15" t="s">
        <v>42</v>
      </c>
      <c r="K383" s="15" t="s">
        <v>43</v>
      </c>
      <c r="L383" s="15" t="s">
        <v>36</v>
      </c>
      <c r="M383" s="321"/>
      <c r="N383" s="341"/>
      <c r="O383" s="342"/>
      <c r="P383" s="342"/>
      <c r="Q383" s="342"/>
      <c r="R383" s="342"/>
      <c r="S383" s="343"/>
    </row>
    <row r="384" spans="1:19" ht="13.5" customHeight="1">
      <c r="A384" s="16"/>
      <c r="B384" s="334" t="s">
        <v>87</v>
      </c>
      <c r="C384" s="335"/>
      <c r="D384" s="17"/>
      <c r="E384" s="18"/>
      <c r="F384" s="17"/>
      <c r="G384" s="17">
        <v>10</v>
      </c>
      <c r="H384" s="19">
        <v>1</v>
      </c>
      <c r="I384" s="19">
        <f>H384*G384</f>
        <v>10</v>
      </c>
      <c r="J384" s="19"/>
      <c r="K384" s="19"/>
      <c r="L384" s="19"/>
      <c r="M384" s="20">
        <f>J384*K384*L384</f>
        <v>0</v>
      </c>
      <c r="N384" s="341"/>
      <c r="O384" s="342"/>
      <c r="P384" s="342"/>
      <c r="Q384" s="342"/>
      <c r="R384" s="342"/>
      <c r="S384" s="343"/>
    </row>
    <row r="385" spans="1:19" ht="13.5" customHeight="1" thickBot="1">
      <c r="A385" s="21"/>
      <c r="B385" s="22"/>
      <c r="C385" s="22"/>
      <c r="D385" s="23"/>
      <c r="E385" s="24"/>
      <c r="F385" s="23"/>
      <c r="G385" s="23"/>
      <c r="H385" s="23"/>
      <c r="I385" s="25">
        <f>SUM(I384:I384)</f>
        <v>10</v>
      </c>
      <c r="J385" s="26"/>
      <c r="K385" s="26"/>
      <c r="L385" s="26"/>
      <c r="M385" s="27">
        <f>SUM(M384:M384)</f>
        <v>0</v>
      </c>
      <c r="N385" s="344"/>
      <c r="O385" s="345"/>
      <c r="P385" s="345"/>
      <c r="Q385" s="345"/>
      <c r="R385" s="345"/>
      <c r="S385" s="346"/>
    </row>
    <row r="386" ht="13.5" thickBot="1"/>
    <row r="387" spans="1:19" ht="23.25" customHeight="1" thickBot="1">
      <c r="A387" s="191"/>
      <c r="B387" s="309" t="str">
        <f>'Planilha Pad. SINAPI'!C77</f>
        <v>INTERRUPTOR SIMPLES (1 MÓDULO) COM 1 TOMADA DE EMBUTIR 2P+T 10 A, INCLUINDO SUPORTE E PLACA - FORNECIMENTO E INSTALAÇÃO</v>
      </c>
      <c r="C387" s="310"/>
      <c r="D387" s="310"/>
      <c r="E387" s="310"/>
      <c r="F387" s="310"/>
      <c r="G387" s="310"/>
      <c r="H387" s="310"/>
      <c r="I387" s="310"/>
      <c r="J387" s="310"/>
      <c r="K387" s="310"/>
      <c r="L387" s="310"/>
      <c r="M387" s="310"/>
      <c r="N387" s="310"/>
      <c r="O387" s="311"/>
      <c r="P387" s="312" t="s">
        <v>19</v>
      </c>
      <c r="Q387" s="313"/>
      <c r="R387" s="41">
        <f>I391-M391</f>
        <v>10</v>
      </c>
      <c r="S387" s="42"/>
    </row>
    <row r="388" spans="1:19" ht="12.75" customHeight="1">
      <c r="A388" s="314"/>
      <c r="B388" s="315"/>
      <c r="C388" s="316"/>
      <c r="D388" s="12" t="s">
        <v>32</v>
      </c>
      <c r="E388" s="12" t="s">
        <v>33</v>
      </c>
      <c r="F388" s="12" t="s">
        <v>34</v>
      </c>
      <c r="G388" s="12" t="s">
        <v>35</v>
      </c>
      <c r="H388" s="13" t="s">
        <v>36</v>
      </c>
      <c r="I388" s="320" t="s">
        <v>37</v>
      </c>
      <c r="J388" s="322" t="s">
        <v>38</v>
      </c>
      <c r="K388" s="323"/>
      <c r="L388" s="324"/>
      <c r="M388" s="320" t="s">
        <v>37</v>
      </c>
      <c r="N388" s="338"/>
      <c r="O388" s="339"/>
      <c r="P388" s="339"/>
      <c r="Q388" s="339"/>
      <c r="R388" s="339"/>
      <c r="S388" s="340"/>
    </row>
    <row r="389" spans="1:19" ht="12.75" customHeight="1">
      <c r="A389" s="317"/>
      <c r="B389" s="318"/>
      <c r="C389" s="319"/>
      <c r="D389" s="14"/>
      <c r="E389" s="14"/>
      <c r="F389" s="14"/>
      <c r="G389" s="14" t="s">
        <v>41</v>
      </c>
      <c r="H389" s="15"/>
      <c r="I389" s="321"/>
      <c r="J389" s="15" t="s">
        <v>42</v>
      </c>
      <c r="K389" s="15" t="s">
        <v>43</v>
      </c>
      <c r="L389" s="15" t="s">
        <v>36</v>
      </c>
      <c r="M389" s="321"/>
      <c r="N389" s="341"/>
      <c r="O389" s="342"/>
      <c r="P389" s="342"/>
      <c r="Q389" s="342"/>
      <c r="R389" s="342"/>
      <c r="S389" s="343"/>
    </row>
    <row r="390" spans="1:19" ht="13.5" customHeight="1">
      <c r="A390" s="16"/>
      <c r="B390" s="334" t="s">
        <v>88</v>
      </c>
      <c r="C390" s="335"/>
      <c r="D390" s="17"/>
      <c r="E390" s="18"/>
      <c r="F390" s="17"/>
      <c r="G390" s="17">
        <v>10</v>
      </c>
      <c r="H390" s="19">
        <v>1</v>
      </c>
      <c r="I390" s="19">
        <f>H390*G390</f>
        <v>10</v>
      </c>
      <c r="J390" s="19"/>
      <c r="K390" s="19"/>
      <c r="L390" s="19"/>
      <c r="M390" s="20">
        <f>J390*K390*L390</f>
        <v>0</v>
      </c>
      <c r="N390" s="341"/>
      <c r="O390" s="342"/>
      <c r="P390" s="342"/>
      <c r="Q390" s="342"/>
      <c r="R390" s="342"/>
      <c r="S390" s="343"/>
    </row>
    <row r="391" spans="1:19" ht="13.5" customHeight="1" thickBot="1">
      <c r="A391" s="21"/>
      <c r="B391" s="22"/>
      <c r="C391" s="22"/>
      <c r="D391" s="23"/>
      <c r="E391" s="24"/>
      <c r="F391" s="23"/>
      <c r="G391" s="23"/>
      <c r="H391" s="23"/>
      <c r="I391" s="25">
        <f>SUM(I390:I390)</f>
        <v>10</v>
      </c>
      <c r="J391" s="26"/>
      <c r="K391" s="26"/>
      <c r="L391" s="26"/>
      <c r="M391" s="27">
        <f>SUM(M390:M390)</f>
        <v>0</v>
      </c>
      <c r="N391" s="344"/>
      <c r="O391" s="345"/>
      <c r="P391" s="345"/>
      <c r="Q391" s="345"/>
      <c r="R391" s="345"/>
      <c r="S391" s="346"/>
    </row>
    <row r="392" ht="13.5" thickBot="1"/>
    <row r="393" spans="1:19" ht="23.25" customHeight="1" thickBot="1">
      <c r="A393" s="191"/>
      <c r="B393" s="309" t="str">
        <f>'Planilha Pad. SINAPI'!C78</f>
        <v>SUPORTE PARAFUSADO COM PLACA DE ENCAIXE 4" X 2" ALTO (2,00 M DO PISO) PARA PONTO ELETRICO - FORNECIMENTO E INSTALAÇÃO</v>
      </c>
      <c r="C393" s="310"/>
      <c r="D393" s="310"/>
      <c r="E393" s="310"/>
      <c r="F393" s="310"/>
      <c r="G393" s="310"/>
      <c r="H393" s="310"/>
      <c r="I393" s="310"/>
      <c r="J393" s="310"/>
      <c r="K393" s="310"/>
      <c r="L393" s="310"/>
      <c r="M393" s="310"/>
      <c r="N393" s="310"/>
      <c r="O393" s="311"/>
      <c r="P393" s="312" t="s">
        <v>19</v>
      </c>
      <c r="Q393" s="313"/>
      <c r="R393" s="41">
        <f>I397-M397</f>
        <v>10</v>
      </c>
      <c r="S393" s="42"/>
    </row>
    <row r="394" spans="1:19" ht="12.75" customHeight="1">
      <c r="A394" s="314"/>
      <c r="B394" s="315"/>
      <c r="C394" s="316"/>
      <c r="D394" s="12" t="s">
        <v>32</v>
      </c>
      <c r="E394" s="12" t="s">
        <v>33</v>
      </c>
      <c r="F394" s="12" t="s">
        <v>34</v>
      </c>
      <c r="G394" s="12" t="s">
        <v>35</v>
      </c>
      <c r="H394" s="13" t="s">
        <v>36</v>
      </c>
      <c r="I394" s="320" t="s">
        <v>37</v>
      </c>
      <c r="J394" s="322" t="s">
        <v>38</v>
      </c>
      <c r="K394" s="323"/>
      <c r="L394" s="324"/>
      <c r="M394" s="320" t="s">
        <v>37</v>
      </c>
      <c r="N394" s="338"/>
      <c r="O394" s="339"/>
      <c r="P394" s="339"/>
      <c r="Q394" s="339"/>
      <c r="R394" s="339"/>
      <c r="S394" s="340"/>
    </row>
    <row r="395" spans="1:19" ht="12.75" customHeight="1">
      <c r="A395" s="317"/>
      <c r="B395" s="318"/>
      <c r="C395" s="319"/>
      <c r="D395" s="14"/>
      <c r="E395" s="14"/>
      <c r="F395" s="14"/>
      <c r="G395" s="14" t="s">
        <v>41</v>
      </c>
      <c r="H395" s="15"/>
      <c r="I395" s="321"/>
      <c r="J395" s="15" t="s">
        <v>42</v>
      </c>
      <c r="K395" s="15" t="s">
        <v>43</v>
      </c>
      <c r="L395" s="15" t="s">
        <v>36</v>
      </c>
      <c r="M395" s="321"/>
      <c r="N395" s="341"/>
      <c r="O395" s="342"/>
      <c r="P395" s="342"/>
      <c r="Q395" s="342"/>
      <c r="R395" s="342"/>
      <c r="S395" s="343"/>
    </row>
    <row r="396" spans="1:19" ht="13.5" customHeight="1">
      <c r="A396" s="16"/>
      <c r="B396" s="334" t="s">
        <v>107</v>
      </c>
      <c r="C396" s="335"/>
      <c r="D396" s="17"/>
      <c r="E396" s="18"/>
      <c r="F396" s="17"/>
      <c r="G396" s="17">
        <v>10</v>
      </c>
      <c r="H396" s="19">
        <v>1</v>
      </c>
      <c r="I396" s="19">
        <f>H396*G396</f>
        <v>10</v>
      </c>
      <c r="J396" s="19"/>
      <c r="K396" s="19"/>
      <c r="L396" s="19"/>
      <c r="M396" s="20">
        <f>J396*K396*L396</f>
        <v>0</v>
      </c>
      <c r="N396" s="341"/>
      <c r="O396" s="342"/>
      <c r="P396" s="342"/>
      <c r="Q396" s="342"/>
      <c r="R396" s="342"/>
      <c r="S396" s="343"/>
    </row>
    <row r="397" spans="1:19" ht="13.5" customHeight="1" thickBot="1">
      <c r="A397" s="21"/>
      <c r="B397" s="22"/>
      <c r="C397" s="22"/>
      <c r="D397" s="23"/>
      <c r="E397" s="24"/>
      <c r="F397" s="23"/>
      <c r="G397" s="23"/>
      <c r="H397" s="23"/>
      <c r="I397" s="25">
        <f>SUM(I396:I396)</f>
        <v>10</v>
      </c>
      <c r="J397" s="26"/>
      <c r="K397" s="26"/>
      <c r="L397" s="26"/>
      <c r="M397" s="27">
        <f>SUM(M396:M396)</f>
        <v>0</v>
      </c>
      <c r="N397" s="344"/>
      <c r="O397" s="345"/>
      <c r="P397" s="345"/>
      <c r="Q397" s="345"/>
      <c r="R397" s="345"/>
      <c r="S397" s="346"/>
    </row>
    <row r="398" ht="13.5" thickBot="1"/>
    <row r="399" spans="1:19" ht="16.5" customHeight="1" thickBot="1">
      <c r="A399" s="191"/>
      <c r="B399" s="309" t="str">
        <f>'Planilha Pad. SINAPI'!C79</f>
        <v>DISJUNTOR MONOPOLAR TIPO DIN, CORRENTE NOMINAL DE 10A - FORNECIMENTO E INSTALAÇÃO </v>
      </c>
      <c r="C399" s="310"/>
      <c r="D399" s="310"/>
      <c r="E399" s="310"/>
      <c r="F399" s="310"/>
      <c r="G399" s="310"/>
      <c r="H399" s="310"/>
      <c r="I399" s="310"/>
      <c r="J399" s="310"/>
      <c r="K399" s="310"/>
      <c r="L399" s="310"/>
      <c r="M399" s="310"/>
      <c r="N399" s="310"/>
      <c r="O399" s="311"/>
      <c r="P399" s="312" t="s">
        <v>19</v>
      </c>
      <c r="Q399" s="313"/>
      <c r="R399" s="41">
        <f>I403-M403</f>
        <v>20</v>
      </c>
      <c r="S399" s="42"/>
    </row>
    <row r="400" spans="1:19" ht="12.75" customHeight="1">
      <c r="A400" s="314"/>
      <c r="B400" s="315"/>
      <c r="C400" s="316"/>
      <c r="D400" s="12" t="s">
        <v>32</v>
      </c>
      <c r="E400" s="12" t="s">
        <v>33</v>
      </c>
      <c r="F400" s="12" t="s">
        <v>34</v>
      </c>
      <c r="G400" s="12" t="s">
        <v>35</v>
      </c>
      <c r="H400" s="13" t="s">
        <v>36</v>
      </c>
      <c r="I400" s="320" t="s">
        <v>37</v>
      </c>
      <c r="J400" s="322" t="s">
        <v>38</v>
      </c>
      <c r="K400" s="323"/>
      <c r="L400" s="324"/>
      <c r="M400" s="320" t="s">
        <v>37</v>
      </c>
      <c r="N400" s="338"/>
      <c r="O400" s="339"/>
      <c r="P400" s="339"/>
      <c r="Q400" s="339"/>
      <c r="R400" s="339"/>
      <c r="S400" s="340"/>
    </row>
    <row r="401" spans="1:19" ht="12.75" customHeight="1">
      <c r="A401" s="317"/>
      <c r="B401" s="318"/>
      <c r="C401" s="319"/>
      <c r="D401" s="14"/>
      <c r="E401" s="14"/>
      <c r="F401" s="14"/>
      <c r="G401" s="14" t="s">
        <v>41</v>
      </c>
      <c r="H401" s="15"/>
      <c r="I401" s="321"/>
      <c r="J401" s="15" t="s">
        <v>42</v>
      </c>
      <c r="K401" s="15" t="s">
        <v>43</v>
      </c>
      <c r="L401" s="15" t="s">
        <v>36</v>
      </c>
      <c r="M401" s="321"/>
      <c r="N401" s="341"/>
      <c r="O401" s="342"/>
      <c r="P401" s="342"/>
      <c r="Q401" s="342"/>
      <c r="R401" s="342"/>
      <c r="S401" s="343"/>
    </row>
    <row r="402" spans="1:19" ht="13.5" customHeight="1">
      <c r="A402" s="16"/>
      <c r="B402" s="334"/>
      <c r="C402" s="335"/>
      <c r="D402" s="17"/>
      <c r="E402" s="18"/>
      <c r="F402" s="17"/>
      <c r="G402" s="17">
        <v>10</v>
      </c>
      <c r="H402" s="19">
        <v>2</v>
      </c>
      <c r="I402" s="19">
        <f>H402*G402</f>
        <v>20</v>
      </c>
      <c r="J402" s="19"/>
      <c r="K402" s="19"/>
      <c r="L402" s="19"/>
      <c r="M402" s="20">
        <f>J402*K402*L402</f>
        <v>0</v>
      </c>
      <c r="N402" s="341"/>
      <c r="O402" s="342"/>
      <c r="P402" s="342"/>
      <c r="Q402" s="342"/>
      <c r="R402" s="342"/>
      <c r="S402" s="343"/>
    </row>
    <row r="403" spans="1:19" ht="13.5" customHeight="1" thickBot="1">
      <c r="A403" s="21"/>
      <c r="B403" s="22"/>
      <c r="C403" s="22"/>
      <c r="D403" s="23"/>
      <c r="E403" s="24"/>
      <c r="F403" s="23"/>
      <c r="G403" s="23"/>
      <c r="H403" s="23"/>
      <c r="I403" s="25">
        <f>SUM(I402:I402)</f>
        <v>20</v>
      </c>
      <c r="J403" s="26"/>
      <c r="K403" s="26"/>
      <c r="L403" s="26"/>
      <c r="M403" s="27">
        <f>SUM(M402:M402)</f>
        <v>0</v>
      </c>
      <c r="N403" s="344"/>
      <c r="O403" s="345"/>
      <c r="P403" s="345"/>
      <c r="Q403" s="345"/>
      <c r="R403" s="345"/>
      <c r="S403" s="346"/>
    </row>
    <row r="404" ht="13.5" thickBot="1"/>
    <row r="405" spans="1:19" ht="14.25" customHeight="1" thickBot="1">
      <c r="A405" s="191"/>
      <c r="B405" s="309" t="str">
        <f>'Planilha Pad. SINAPI'!C80</f>
        <v>DISJUNTOR MONOPOLAR TIPO DIN, CORRENTE NOMINAL DE 20A - FORNECIMENTO E INSTALAÇÃO </v>
      </c>
      <c r="C405" s="310"/>
      <c r="D405" s="310"/>
      <c r="E405" s="310"/>
      <c r="F405" s="310"/>
      <c r="G405" s="310"/>
      <c r="H405" s="310"/>
      <c r="I405" s="310"/>
      <c r="J405" s="310"/>
      <c r="K405" s="310"/>
      <c r="L405" s="310"/>
      <c r="M405" s="310"/>
      <c r="N405" s="310"/>
      <c r="O405" s="311"/>
      <c r="P405" s="312" t="s">
        <v>19</v>
      </c>
      <c r="Q405" s="313"/>
      <c r="R405" s="41">
        <f>I409-M409</f>
        <v>10</v>
      </c>
      <c r="S405" s="42"/>
    </row>
    <row r="406" spans="1:19" ht="12.75" customHeight="1">
      <c r="A406" s="314"/>
      <c r="B406" s="315"/>
      <c r="C406" s="316"/>
      <c r="D406" s="12" t="s">
        <v>32</v>
      </c>
      <c r="E406" s="12" t="s">
        <v>33</v>
      </c>
      <c r="F406" s="12" t="s">
        <v>34</v>
      </c>
      <c r="G406" s="12" t="s">
        <v>35</v>
      </c>
      <c r="H406" s="13" t="s">
        <v>36</v>
      </c>
      <c r="I406" s="320" t="s">
        <v>37</v>
      </c>
      <c r="J406" s="322" t="s">
        <v>38</v>
      </c>
      <c r="K406" s="323"/>
      <c r="L406" s="324"/>
      <c r="M406" s="320" t="s">
        <v>37</v>
      </c>
      <c r="N406" s="338"/>
      <c r="O406" s="339"/>
      <c r="P406" s="339"/>
      <c r="Q406" s="339"/>
      <c r="R406" s="339"/>
      <c r="S406" s="340"/>
    </row>
    <row r="407" spans="1:19" ht="12.75" customHeight="1">
      <c r="A407" s="317"/>
      <c r="B407" s="318"/>
      <c r="C407" s="319"/>
      <c r="D407" s="14"/>
      <c r="E407" s="14"/>
      <c r="F407" s="14"/>
      <c r="G407" s="14" t="s">
        <v>41</v>
      </c>
      <c r="H407" s="15"/>
      <c r="I407" s="321"/>
      <c r="J407" s="15" t="s">
        <v>42</v>
      </c>
      <c r="K407" s="15" t="s">
        <v>43</v>
      </c>
      <c r="L407" s="15" t="s">
        <v>36</v>
      </c>
      <c r="M407" s="321"/>
      <c r="N407" s="341"/>
      <c r="O407" s="342"/>
      <c r="P407" s="342"/>
      <c r="Q407" s="342"/>
      <c r="R407" s="342"/>
      <c r="S407" s="343"/>
    </row>
    <row r="408" spans="1:19" ht="13.5" customHeight="1">
      <c r="A408" s="16"/>
      <c r="B408" s="334"/>
      <c r="C408" s="335"/>
      <c r="D408" s="17"/>
      <c r="E408" s="18"/>
      <c r="F408" s="17"/>
      <c r="G408" s="17">
        <v>10</v>
      </c>
      <c r="H408" s="19">
        <v>1</v>
      </c>
      <c r="I408" s="19">
        <f>H408*G408</f>
        <v>10</v>
      </c>
      <c r="J408" s="19"/>
      <c r="K408" s="19"/>
      <c r="L408" s="19"/>
      <c r="M408" s="20">
        <f>J408*K408*L408</f>
        <v>0</v>
      </c>
      <c r="N408" s="341"/>
      <c r="O408" s="342"/>
      <c r="P408" s="342"/>
      <c r="Q408" s="342"/>
      <c r="R408" s="342"/>
      <c r="S408" s="343"/>
    </row>
    <row r="409" spans="1:19" ht="13.5" customHeight="1" thickBot="1">
      <c r="A409" s="21"/>
      <c r="B409" s="22"/>
      <c r="C409" s="22"/>
      <c r="D409" s="23"/>
      <c r="E409" s="24"/>
      <c r="F409" s="23"/>
      <c r="G409" s="23"/>
      <c r="H409" s="23"/>
      <c r="I409" s="25">
        <f>SUM(I408:I408)</f>
        <v>10</v>
      </c>
      <c r="J409" s="26"/>
      <c r="K409" s="26"/>
      <c r="L409" s="26"/>
      <c r="M409" s="27">
        <f>SUM(M408:M408)</f>
        <v>0</v>
      </c>
      <c r="N409" s="344"/>
      <c r="O409" s="345"/>
      <c r="P409" s="345"/>
      <c r="Q409" s="345"/>
      <c r="R409" s="345"/>
      <c r="S409" s="346"/>
    </row>
    <row r="410" ht="13.5" thickBot="1"/>
    <row r="411" spans="1:19" ht="15.75" customHeight="1" thickBot="1">
      <c r="A411" s="191"/>
      <c r="B411" s="309" t="str">
        <f>'Planilha Pad. SINAPI'!C81</f>
        <v>DISJUNTOR MONOPOLAR TIPO DIN, CORRENTE NOMINAL DE 40A - FORNECIMENTO E INSTALAÇÃO </v>
      </c>
      <c r="C411" s="310"/>
      <c r="D411" s="310"/>
      <c r="E411" s="310"/>
      <c r="F411" s="310"/>
      <c r="G411" s="310"/>
      <c r="H411" s="310"/>
      <c r="I411" s="310"/>
      <c r="J411" s="310"/>
      <c r="K411" s="310"/>
      <c r="L411" s="310"/>
      <c r="M411" s="310"/>
      <c r="N411" s="310"/>
      <c r="O411" s="311"/>
      <c r="P411" s="312" t="s">
        <v>19</v>
      </c>
      <c r="Q411" s="313"/>
      <c r="R411" s="41">
        <f>I415-M415</f>
        <v>10</v>
      </c>
      <c r="S411" s="42"/>
    </row>
    <row r="412" spans="1:19" ht="12.75" customHeight="1">
      <c r="A412" s="314"/>
      <c r="B412" s="315"/>
      <c r="C412" s="316"/>
      <c r="D412" s="12" t="s">
        <v>32</v>
      </c>
      <c r="E412" s="12" t="s">
        <v>33</v>
      </c>
      <c r="F412" s="12" t="s">
        <v>34</v>
      </c>
      <c r="G412" s="12" t="s">
        <v>35</v>
      </c>
      <c r="H412" s="13" t="s">
        <v>36</v>
      </c>
      <c r="I412" s="320" t="s">
        <v>37</v>
      </c>
      <c r="J412" s="322" t="s">
        <v>38</v>
      </c>
      <c r="K412" s="323"/>
      <c r="L412" s="324"/>
      <c r="M412" s="320" t="s">
        <v>37</v>
      </c>
      <c r="N412" s="338"/>
      <c r="O412" s="339"/>
      <c r="P412" s="339"/>
      <c r="Q412" s="339"/>
      <c r="R412" s="339"/>
      <c r="S412" s="340"/>
    </row>
    <row r="413" spans="1:19" ht="12.75" customHeight="1">
      <c r="A413" s="317"/>
      <c r="B413" s="318"/>
      <c r="C413" s="319"/>
      <c r="D413" s="14"/>
      <c r="E413" s="14"/>
      <c r="F413" s="14"/>
      <c r="G413" s="14" t="s">
        <v>41</v>
      </c>
      <c r="H413" s="15"/>
      <c r="I413" s="321"/>
      <c r="J413" s="15" t="s">
        <v>42</v>
      </c>
      <c r="K413" s="15" t="s">
        <v>43</v>
      </c>
      <c r="L413" s="15" t="s">
        <v>36</v>
      </c>
      <c r="M413" s="321"/>
      <c r="N413" s="341"/>
      <c r="O413" s="342"/>
      <c r="P413" s="342"/>
      <c r="Q413" s="342"/>
      <c r="R413" s="342"/>
      <c r="S413" s="343"/>
    </row>
    <row r="414" spans="1:19" ht="13.5" customHeight="1">
      <c r="A414" s="16"/>
      <c r="B414" s="334"/>
      <c r="C414" s="335"/>
      <c r="D414" s="17"/>
      <c r="E414" s="18"/>
      <c r="F414" s="17"/>
      <c r="G414" s="17">
        <v>10</v>
      </c>
      <c r="H414" s="19">
        <v>1</v>
      </c>
      <c r="I414" s="19">
        <f>H414*G414</f>
        <v>10</v>
      </c>
      <c r="J414" s="19"/>
      <c r="K414" s="19"/>
      <c r="L414" s="19"/>
      <c r="M414" s="20">
        <f>J414*K414*L414</f>
        <v>0</v>
      </c>
      <c r="N414" s="341"/>
      <c r="O414" s="342"/>
      <c r="P414" s="342"/>
      <c r="Q414" s="342"/>
      <c r="R414" s="342"/>
      <c r="S414" s="343"/>
    </row>
    <row r="415" spans="1:19" ht="13.5" customHeight="1" thickBot="1">
      <c r="A415" s="21"/>
      <c r="B415" s="22"/>
      <c r="C415" s="22"/>
      <c r="D415" s="23"/>
      <c r="E415" s="24"/>
      <c r="F415" s="23"/>
      <c r="G415" s="23"/>
      <c r="H415" s="23"/>
      <c r="I415" s="25">
        <f>SUM(I414:I414)</f>
        <v>10</v>
      </c>
      <c r="J415" s="26"/>
      <c r="K415" s="26"/>
      <c r="L415" s="26"/>
      <c r="M415" s="27">
        <f>SUM(M414:M414)</f>
        <v>0</v>
      </c>
      <c r="N415" s="344"/>
      <c r="O415" s="345"/>
      <c r="P415" s="345"/>
      <c r="Q415" s="345"/>
      <c r="R415" s="345"/>
      <c r="S415" s="346"/>
    </row>
    <row r="416" ht="13.5" thickBot="1"/>
    <row r="417" spans="1:19" s="73" customFormat="1" ht="14.25" customHeight="1" thickBot="1">
      <c r="A417" s="191"/>
      <c r="B417" s="352" t="str">
        <f>'Planilha Pad. SINAPI'!C82</f>
        <v>CABO DE COBRE FLEXÍVEL ISOLADO, 1,5 MM², ANTI-CHAMA 450/750 V, PARA CIRCUITOS TERMINAIS - FORNECIMENTO E TERMINAIS</v>
      </c>
      <c r="C417" s="353"/>
      <c r="D417" s="353"/>
      <c r="E417" s="353"/>
      <c r="F417" s="353"/>
      <c r="G417" s="353"/>
      <c r="H417" s="353"/>
      <c r="I417" s="353"/>
      <c r="J417" s="353"/>
      <c r="K417" s="353"/>
      <c r="L417" s="353"/>
      <c r="M417" s="353"/>
      <c r="N417" s="353"/>
      <c r="O417" s="354"/>
      <c r="P417" s="355" t="s">
        <v>19</v>
      </c>
      <c r="Q417" s="356"/>
      <c r="R417" s="41">
        <f>I421-M421</f>
        <v>180</v>
      </c>
      <c r="S417" s="42"/>
    </row>
    <row r="418" spans="1:21" s="73" customFormat="1" ht="12.75" customHeight="1">
      <c r="A418" s="357"/>
      <c r="B418" s="358"/>
      <c r="C418" s="359"/>
      <c r="D418" s="74" t="s">
        <v>32</v>
      </c>
      <c r="E418" s="74" t="s">
        <v>33</v>
      </c>
      <c r="F418" s="74" t="s">
        <v>34</v>
      </c>
      <c r="G418" s="74" t="s">
        <v>35</v>
      </c>
      <c r="H418" s="75" t="s">
        <v>36</v>
      </c>
      <c r="I418" s="363" t="s">
        <v>37</v>
      </c>
      <c r="J418" s="365" t="s">
        <v>38</v>
      </c>
      <c r="K418" s="366"/>
      <c r="L418" s="367"/>
      <c r="M418" s="363" t="s">
        <v>37</v>
      </c>
      <c r="N418" s="368"/>
      <c r="O418" s="369"/>
      <c r="P418" s="369"/>
      <c r="Q418" s="369"/>
      <c r="R418" s="369"/>
      <c r="S418" s="370"/>
      <c r="U418" s="7"/>
    </row>
    <row r="419" spans="1:19" s="73" customFormat="1" ht="12.75" customHeight="1">
      <c r="A419" s="360"/>
      <c r="B419" s="361"/>
      <c r="C419" s="362"/>
      <c r="D419" s="76" t="s">
        <v>42</v>
      </c>
      <c r="E419" s="76"/>
      <c r="F419" s="76"/>
      <c r="G419" s="76" t="s">
        <v>41</v>
      </c>
      <c r="H419" s="77"/>
      <c r="I419" s="364"/>
      <c r="J419" s="77" t="s">
        <v>42</v>
      </c>
      <c r="K419" s="77" t="s">
        <v>43</v>
      </c>
      <c r="L419" s="77" t="s">
        <v>36</v>
      </c>
      <c r="M419" s="364"/>
      <c r="N419" s="371"/>
      <c r="O419" s="372"/>
      <c r="P419" s="372"/>
      <c r="Q419" s="372"/>
      <c r="R419" s="372"/>
      <c r="S419" s="373"/>
    </row>
    <row r="420" spans="1:19" s="73" customFormat="1" ht="13.5" customHeight="1">
      <c r="A420" s="78"/>
      <c r="B420" s="336"/>
      <c r="C420" s="337"/>
      <c r="D420" s="79">
        <v>18</v>
      </c>
      <c r="E420" s="80"/>
      <c r="F420" s="79"/>
      <c r="G420" s="17">
        <v>10</v>
      </c>
      <c r="H420" s="81"/>
      <c r="I420" s="81">
        <f>D420*G420</f>
        <v>180</v>
      </c>
      <c r="J420" s="81"/>
      <c r="K420" s="81"/>
      <c r="L420" s="81"/>
      <c r="M420" s="82">
        <f>J420*K420*L420</f>
        <v>0</v>
      </c>
      <c r="N420" s="371"/>
      <c r="O420" s="372"/>
      <c r="P420" s="372"/>
      <c r="Q420" s="372"/>
      <c r="R420" s="372"/>
      <c r="S420" s="373"/>
    </row>
    <row r="421" spans="1:19" s="73" customFormat="1" ht="13.5" customHeight="1" thickBot="1">
      <c r="A421" s="83"/>
      <c r="B421" s="84"/>
      <c r="C421" s="84"/>
      <c r="D421" s="85"/>
      <c r="E421" s="86"/>
      <c r="F421" s="85"/>
      <c r="G421" s="85"/>
      <c r="H421" s="85"/>
      <c r="I421" s="87">
        <f>SUM(I420:I420)</f>
        <v>180</v>
      </c>
      <c r="J421" s="88"/>
      <c r="K421" s="88"/>
      <c r="L421" s="88"/>
      <c r="M421" s="89">
        <f>SUM(M420:M420)</f>
        <v>0</v>
      </c>
      <c r="N421" s="374"/>
      <c r="O421" s="375"/>
      <c r="P421" s="375"/>
      <c r="Q421" s="375"/>
      <c r="R421" s="375"/>
      <c r="S421" s="376"/>
    </row>
    <row r="422" s="73" customFormat="1" ht="13.5" thickBot="1"/>
    <row r="423" spans="1:19" s="73" customFormat="1" ht="14.25" customHeight="1" thickBot="1">
      <c r="A423" s="191"/>
      <c r="B423" s="352" t="str">
        <f>'Planilha Pad. SINAPI'!C83</f>
        <v>CABO DE COBRE FLEXÍVEL ISOLADO, 2,5 MM², ANTI-CHAMA 450/750 V, PARA CIRCUITOS TERMINAIS - FORNECIMENTO E TERMINAIS</v>
      </c>
      <c r="C423" s="353"/>
      <c r="D423" s="353"/>
      <c r="E423" s="353"/>
      <c r="F423" s="353"/>
      <c r="G423" s="353"/>
      <c r="H423" s="353"/>
      <c r="I423" s="353"/>
      <c r="J423" s="353"/>
      <c r="K423" s="353"/>
      <c r="L423" s="353"/>
      <c r="M423" s="353"/>
      <c r="N423" s="353"/>
      <c r="O423" s="354"/>
      <c r="P423" s="355" t="s">
        <v>19</v>
      </c>
      <c r="Q423" s="356"/>
      <c r="R423" s="41">
        <f>I427-M427</f>
        <v>1350</v>
      </c>
      <c r="S423" s="42"/>
    </row>
    <row r="424" spans="1:19" s="73" customFormat="1" ht="12.75" customHeight="1">
      <c r="A424" s="357"/>
      <c r="B424" s="358"/>
      <c r="C424" s="359"/>
      <c r="D424" s="74" t="s">
        <v>32</v>
      </c>
      <c r="E424" s="74" t="s">
        <v>33</v>
      </c>
      <c r="F424" s="74" t="s">
        <v>34</v>
      </c>
      <c r="G424" s="74" t="s">
        <v>35</v>
      </c>
      <c r="H424" s="75" t="s">
        <v>36</v>
      </c>
      <c r="I424" s="363" t="s">
        <v>37</v>
      </c>
      <c r="J424" s="365" t="s">
        <v>38</v>
      </c>
      <c r="K424" s="366"/>
      <c r="L424" s="367"/>
      <c r="M424" s="363" t="s">
        <v>37</v>
      </c>
      <c r="N424" s="368"/>
      <c r="O424" s="369"/>
      <c r="P424" s="369"/>
      <c r="Q424" s="369"/>
      <c r="R424" s="369"/>
      <c r="S424" s="370"/>
    </row>
    <row r="425" spans="1:19" s="73" customFormat="1" ht="12.75" customHeight="1">
      <c r="A425" s="360"/>
      <c r="B425" s="361"/>
      <c r="C425" s="362"/>
      <c r="D425" s="76" t="s">
        <v>42</v>
      </c>
      <c r="E425" s="76"/>
      <c r="F425" s="76"/>
      <c r="G425" s="76" t="s">
        <v>41</v>
      </c>
      <c r="H425" s="77"/>
      <c r="I425" s="364"/>
      <c r="J425" s="77" t="s">
        <v>42</v>
      </c>
      <c r="K425" s="77" t="s">
        <v>43</v>
      </c>
      <c r="L425" s="77" t="s">
        <v>36</v>
      </c>
      <c r="M425" s="364"/>
      <c r="N425" s="371"/>
      <c r="O425" s="372"/>
      <c r="P425" s="372"/>
      <c r="Q425" s="372"/>
      <c r="R425" s="372"/>
      <c r="S425" s="373"/>
    </row>
    <row r="426" spans="1:19" s="73" customFormat="1" ht="13.5" customHeight="1">
      <c r="A426" s="78"/>
      <c r="B426" s="336"/>
      <c r="C426" s="337"/>
      <c r="D426" s="79">
        <v>135</v>
      </c>
      <c r="E426" s="80"/>
      <c r="F426" s="79"/>
      <c r="G426" s="17">
        <v>10</v>
      </c>
      <c r="H426" s="81"/>
      <c r="I426" s="81">
        <f>D426*G426</f>
        <v>1350</v>
      </c>
      <c r="J426" s="81"/>
      <c r="K426" s="81"/>
      <c r="L426" s="81"/>
      <c r="M426" s="82">
        <f>J426*K426*L426</f>
        <v>0</v>
      </c>
      <c r="N426" s="371"/>
      <c r="O426" s="372"/>
      <c r="P426" s="372"/>
      <c r="Q426" s="372"/>
      <c r="R426" s="372"/>
      <c r="S426" s="373"/>
    </row>
    <row r="427" spans="1:19" s="73" customFormat="1" ht="13.5" customHeight="1" thickBot="1">
      <c r="A427" s="83"/>
      <c r="B427" s="84"/>
      <c r="C427" s="84"/>
      <c r="D427" s="85"/>
      <c r="E427" s="86"/>
      <c r="F427" s="85"/>
      <c r="G427" s="85"/>
      <c r="H427" s="85"/>
      <c r="I427" s="87">
        <f>SUM(I426:I426)</f>
        <v>1350</v>
      </c>
      <c r="J427" s="88"/>
      <c r="K427" s="88"/>
      <c r="L427" s="88"/>
      <c r="M427" s="89">
        <f>SUM(M426:M426)</f>
        <v>0</v>
      </c>
      <c r="N427" s="374"/>
      <c r="O427" s="375"/>
      <c r="P427" s="375"/>
      <c r="Q427" s="375"/>
      <c r="R427" s="375"/>
      <c r="S427" s="376"/>
    </row>
    <row r="428" s="73" customFormat="1" ht="12.75"/>
    <row r="429" s="73" customFormat="1" ht="12.75"/>
    <row r="430" s="73" customFormat="1" ht="13.5" thickBot="1"/>
    <row r="431" spans="1:19" s="73" customFormat="1" ht="14.25" customHeight="1" thickBot="1">
      <c r="A431" s="191"/>
      <c r="B431" s="352" t="str">
        <f>'Planilha Pad. SINAPI'!C84</f>
        <v>CABO DE COBRE FLEXÍVEL ISOLADO, 6,0 MM², ANTI-CHAMA 450/750 V, PARA CIRCUITOS TERMINAIS - FORNECIMENTO E TERMINAIS</v>
      </c>
      <c r="C431" s="353"/>
      <c r="D431" s="353"/>
      <c r="E431" s="353"/>
      <c r="F431" s="353"/>
      <c r="G431" s="353"/>
      <c r="H431" s="353"/>
      <c r="I431" s="353"/>
      <c r="J431" s="353"/>
      <c r="K431" s="353"/>
      <c r="L431" s="353"/>
      <c r="M431" s="353"/>
      <c r="N431" s="353"/>
      <c r="O431" s="354"/>
      <c r="P431" s="355" t="s">
        <v>19</v>
      </c>
      <c r="Q431" s="356"/>
      <c r="R431" s="41">
        <f>I435-M435</f>
        <v>270</v>
      </c>
      <c r="S431" s="42"/>
    </row>
    <row r="432" spans="1:19" s="73" customFormat="1" ht="12.75" customHeight="1">
      <c r="A432" s="357"/>
      <c r="B432" s="358"/>
      <c r="C432" s="359"/>
      <c r="D432" s="74" t="s">
        <v>32</v>
      </c>
      <c r="E432" s="74" t="s">
        <v>33</v>
      </c>
      <c r="F432" s="74" t="s">
        <v>34</v>
      </c>
      <c r="G432" s="74" t="s">
        <v>35</v>
      </c>
      <c r="H432" s="75" t="s">
        <v>36</v>
      </c>
      <c r="I432" s="363" t="s">
        <v>37</v>
      </c>
      <c r="J432" s="365" t="s">
        <v>38</v>
      </c>
      <c r="K432" s="366"/>
      <c r="L432" s="367"/>
      <c r="M432" s="363" t="s">
        <v>37</v>
      </c>
      <c r="N432" s="368"/>
      <c r="O432" s="369"/>
      <c r="P432" s="369"/>
      <c r="Q432" s="369"/>
      <c r="R432" s="369"/>
      <c r="S432" s="370"/>
    </row>
    <row r="433" spans="1:19" s="73" customFormat="1" ht="12.75" customHeight="1">
      <c r="A433" s="360"/>
      <c r="B433" s="361"/>
      <c r="C433" s="362"/>
      <c r="D433" s="76" t="s">
        <v>42</v>
      </c>
      <c r="E433" s="76"/>
      <c r="F433" s="76"/>
      <c r="G433" s="76" t="s">
        <v>41</v>
      </c>
      <c r="H433" s="77"/>
      <c r="I433" s="364"/>
      <c r="J433" s="77" t="s">
        <v>42</v>
      </c>
      <c r="K433" s="77" t="s">
        <v>43</v>
      </c>
      <c r="L433" s="77" t="s">
        <v>36</v>
      </c>
      <c r="M433" s="364"/>
      <c r="N433" s="371"/>
      <c r="O433" s="372"/>
      <c r="P433" s="372"/>
      <c r="Q433" s="372"/>
      <c r="R433" s="372"/>
      <c r="S433" s="373"/>
    </row>
    <row r="434" spans="1:19" s="73" customFormat="1" ht="13.5" customHeight="1">
      <c r="A434" s="78"/>
      <c r="B434" s="336"/>
      <c r="C434" s="337"/>
      <c r="D434" s="79">
        <v>27</v>
      </c>
      <c r="E434" s="80"/>
      <c r="F434" s="79"/>
      <c r="G434" s="17">
        <v>10</v>
      </c>
      <c r="H434" s="81"/>
      <c r="I434" s="81">
        <f>D434*G434</f>
        <v>270</v>
      </c>
      <c r="J434" s="81"/>
      <c r="K434" s="81"/>
      <c r="L434" s="81"/>
      <c r="M434" s="82">
        <f>J434*K434*L434</f>
        <v>0</v>
      </c>
      <c r="N434" s="371"/>
      <c r="O434" s="372"/>
      <c r="P434" s="372"/>
      <c r="Q434" s="372"/>
      <c r="R434" s="372"/>
      <c r="S434" s="373"/>
    </row>
    <row r="435" spans="1:19" s="73" customFormat="1" ht="13.5" customHeight="1" thickBot="1">
      <c r="A435" s="83"/>
      <c r="B435" s="84"/>
      <c r="C435" s="84"/>
      <c r="D435" s="85"/>
      <c r="E435" s="86"/>
      <c r="F435" s="85"/>
      <c r="G435" s="85"/>
      <c r="H435" s="85"/>
      <c r="I435" s="87">
        <f>SUM(I434:I434)</f>
        <v>270</v>
      </c>
      <c r="J435" s="88"/>
      <c r="K435" s="88"/>
      <c r="L435" s="88"/>
      <c r="M435" s="89">
        <f>SUM(M434:M434)</f>
        <v>0</v>
      </c>
      <c r="N435" s="374"/>
      <c r="O435" s="375"/>
      <c r="P435" s="375"/>
      <c r="Q435" s="375"/>
      <c r="R435" s="375"/>
      <c r="S435" s="376"/>
    </row>
    <row r="436" ht="13.5" thickBot="1"/>
    <row r="437" spans="1:19" s="73" customFormat="1" ht="14.25" customHeight="1" thickBot="1">
      <c r="A437" s="191"/>
      <c r="B437" s="352" t="str">
        <f>'Planilha Pad. SINAPI'!C85</f>
        <v>CABO DE COBRE FLEXÍVEL ISOLADO, 10 MM², ANTI-CHAMA 450/750 V, PARA CIRCUITOS TERMINAIS - FORNECIMENTO E TERMINAIS</v>
      </c>
      <c r="C437" s="353"/>
      <c r="D437" s="353"/>
      <c r="E437" s="353"/>
      <c r="F437" s="353"/>
      <c r="G437" s="353"/>
      <c r="H437" s="353"/>
      <c r="I437" s="353"/>
      <c r="J437" s="353"/>
      <c r="K437" s="353"/>
      <c r="L437" s="353"/>
      <c r="M437" s="353"/>
      <c r="N437" s="353"/>
      <c r="O437" s="354"/>
      <c r="P437" s="355" t="s">
        <v>19</v>
      </c>
      <c r="Q437" s="356"/>
      <c r="R437" s="41">
        <f>I441-M441</f>
        <v>300</v>
      </c>
      <c r="S437" s="42"/>
    </row>
    <row r="438" spans="1:19" s="73" customFormat="1" ht="12.75" customHeight="1">
      <c r="A438" s="357"/>
      <c r="B438" s="358"/>
      <c r="C438" s="359"/>
      <c r="D438" s="74" t="s">
        <v>32</v>
      </c>
      <c r="E438" s="74" t="s">
        <v>33</v>
      </c>
      <c r="F438" s="74" t="s">
        <v>34</v>
      </c>
      <c r="G438" s="74" t="s">
        <v>35</v>
      </c>
      <c r="H438" s="93" t="s">
        <v>36</v>
      </c>
      <c r="I438" s="363" t="s">
        <v>37</v>
      </c>
      <c r="J438" s="365" t="s">
        <v>38</v>
      </c>
      <c r="K438" s="366"/>
      <c r="L438" s="367"/>
      <c r="M438" s="363" t="s">
        <v>37</v>
      </c>
      <c r="N438" s="368"/>
      <c r="O438" s="369"/>
      <c r="P438" s="369"/>
      <c r="Q438" s="369"/>
      <c r="R438" s="369"/>
      <c r="S438" s="370"/>
    </row>
    <row r="439" spans="1:19" s="73" customFormat="1" ht="12.75" customHeight="1">
      <c r="A439" s="360"/>
      <c r="B439" s="361"/>
      <c r="C439" s="362"/>
      <c r="D439" s="76" t="s">
        <v>42</v>
      </c>
      <c r="E439" s="76"/>
      <c r="F439" s="76"/>
      <c r="G439" s="76" t="s">
        <v>41</v>
      </c>
      <c r="H439" s="77"/>
      <c r="I439" s="364"/>
      <c r="J439" s="77" t="s">
        <v>42</v>
      </c>
      <c r="K439" s="77" t="s">
        <v>43</v>
      </c>
      <c r="L439" s="77" t="s">
        <v>36</v>
      </c>
      <c r="M439" s="364"/>
      <c r="N439" s="371"/>
      <c r="O439" s="372"/>
      <c r="P439" s="372"/>
      <c r="Q439" s="372"/>
      <c r="R439" s="372"/>
      <c r="S439" s="373"/>
    </row>
    <row r="440" spans="1:19" s="73" customFormat="1" ht="13.5" customHeight="1">
      <c r="A440" s="78"/>
      <c r="B440" s="336"/>
      <c r="C440" s="337"/>
      <c r="D440" s="79">
        <v>30</v>
      </c>
      <c r="E440" s="80"/>
      <c r="F440" s="79"/>
      <c r="G440" s="17">
        <v>10</v>
      </c>
      <c r="H440" s="81"/>
      <c r="I440" s="81">
        <f>D440*G440</f>
        <v>300</v>
      </c>
      <c r="J440" s="81"/>
      <c r="K440" s="81"/>
      <c r="L440" s="81"/>
      <c r="M440" s="82">
        <f>J440*K440*L440</f>
        <v>0</v>
      </c>
      <c r="N440" s="371"/>
      <c r="O440" s="372"/>
      <c r="P440" s="372"/>
      <c r="Q440" s="372"/>
      <c r="R440" s="372"/>
      <c r="S440" s="373"/>
    </row>
    <row r="441" spans="1:19" s="73" customFormat="1" ht="13.5" customHeight="1" thickBot="1">
      <c r="A441" s="83"/>
      <c r="B441" s="84"/>
      <c r="C441" s="84"/>
      <c r="D441" s="85"/>
      <c r="E441" s="86"/>
      <c r="F441" s="85"/>
      <c r="G441" s="85"/>
      <c r="H441" s="85"/>
      <c r="I441" s="87">
        <f>SUM(I440:I440)</f>
        <v>300</v>
      </c>
      <c r="J441" s="88"/>
      <c r="K441" s="88"/>
      <c r="L441" s="88"/>
      <c r="M441" s="89">
        <f>SUM(M440:M440)</f>
        <v>0</v>
      </c>
      <c r="N441" s="374"/>
      <c r="O441" s="375"/>
      <c r="P441" s="375"/>
      <c r="Q441" s="375"/>
      <c r="R441" s="375"/>
      <c r="S441" s="376"/>
    </row>
    <row r="442" ht="13.5" thickBot="1"/>
    <row r="443" spans="1:19" ht="14.25" customHeight="1" thickBot="1">
      <c r="A443" s="191"/>
      <c r="B443" s="309" t="str">
        <f>'Planilha Pad. SINAPI'!C86</f>
        <v>PADRÃO DE ENTRADA DE ENERGIA ELÉTRICA, MONOFÁSICO, ENTRADA AÉREA, A 2 FIOS, CARGA INSTALADA DE 3500 ATÉ 9000W</v>
      </c>
      <c r="C443" s="310"/>
      <c r="D443" s="310"/>
      <c r="E443" s="310"/>
      <c r="F443" s="310"/>
      <c r="G443" s="310"/>
      <c r="H443" s="310"/>
      <c r="I443" s="310"/>
      <c r="J443" s="310"/>
      <c r="K443" s="310"/>
      <c r="L443" s="310"/>
      <c r="M443" s="310"/>
      <c r="N443" s="310"/>
      <c r="O443" s="311"/>
      <c r="P443" s="312" t="s">
        <v>19</v>
      </c>
      <c r="Q443" s="313"/>
      <c r="R443" s="41">
        <f>I447-M447</f>
        <v>10</v>
      </c>
      <c r="S443" s="42"/>
    </row>
    <row r="444" spans="1:19" ht="12.75" customHeight="1">
      <c r="A444" s="314"/>
      <c r="B444" s="315"/>
      <c r="C444" s="316"/>
      <c r="D444" s="12" t="s">
        <v>32</v>
      </c>
      <c r="E444" s="12" t="s">
        <v>33</v>
      </c>
      <c r="F444" s="12" t="s">
        <v>34</v>
      </c>
      <c r="G444" s="12" t="s">
        <v>35</v>
      </c>
      <c r="H444" s="13" t="s">
        <v>36</v>
      </c>
      <c r="I444" s="320" t="s">
        <v>37</v>
      </c>
      <c r="J444" s="322" t="s">
        <v>38</v>
      </c>
      <c r="K444" s="323"/>
      <c r="L444" s="324"/>
      <c r="M444" s="320" t="s">
        <v>37</v>
      </c>
      <c r="N444" s="338"/>
      <c r="O444" s="339"/>
      <c r="P444" s="339"/>
      <c r="Q444" s="339"/>
      <c r="R444" s="339"/>
      <c r="S444" s="340"/>
    </row>
    <row r="445" spans="1:19" ht="12.75" customHeight="1">
      <c r="A445" s="317"/>
      <c r="B445" s="318"/>
      <c r="C445" s="319"/>
      <c r="D445" s="14"/>
      <c r="E445" s="14"/>
      <c r="F445" s="14"/>
      <c r="G445" s="14" t="s">
        <v>41</v>
      </c>
      <c r="H445" s="15"/>
      <c r="I445" s="321"/>
      <c r="J445" s="15" t="s">
        <v>42</v>
      </c>
      <c r="K445" s="15" t="s">
        <v>43</v>
      </c>
      <c r="L445" s="15" t="s">
        <v>36</v>
      </c>
      <c r="M445" s="321"/>
      <c r="N445" s="341"/>
      <c r="O445" s="342"/>
      <c r="P445" s="342"/>
      <c r="Q445" s="342"/>
      <c r="R445" s="342"/>
      <c r="S445" s="343"/>
    </row>
    <row r="446" spans="1:19" ht="13.5" customHeight="1">
      <c r="A446" s="16"/>
      <c r="B446" s="334"/>
      <c r="C446" s="335"/>
      <c r="D446" s="17"/>
      <c r="E446" s="18"/>
      <c r="F446" s="17"/>
      <c r="G446" s="17">
        <v>10</v>
      </c>
      <c r="H446" s="19">
        <v>1</v>
      </c>
      <c r="I446" s="19">
        <f>H446*G446</f>
        <v>10</v>
      </c>
      <c r="J446" s="19"/>
      <c r="K446" s="19"/>
      <c r="L446" s="19"/>
      <c r="M446" s="20">
        <f>J446*K446*L446</f>
        <v>0</v>
      </c>
      <c r="N446" s="341"/>
      <c r="O446" s="342"/>
      <c r="P446" s="342"/>
      <c r="Q446" s="342"/>
      <c r="R446" s="342"/>
      <c r="S446" s="343"/>
    </row>
    <row r="447" spans="1:19" ht="13.5" customHeight="1" thickBot="1">
      <c r="A447" s="21"/>
      <c r="B447" s="22"/>
      <c r="C447" s="22"/>
      <c r="D447" s="23"/>
      <c r="E447" s="24"/>
      <c r="F447" s="23"/>
      <c r="G447" s="23"/>
      <c r="H447" s="23"/>
      <c r="I447" s="25">
        <f>SUM(I446:I446)</f>
        <v>10</v>
      </c>
      <c r="J447" s="26"/>
      <c r="K447" s="26"/>
      <c r="L447" s="26"/>
      <c r="M447" s="27">
        <f>SUM(M446:M446)</f>
        <v>0</v>
      </c>
      <c r="N447" s="344"/>
      <c r="O447" s="345"/>
      <c r="P447" s="345"/>
      <c r="Q447" s="345"/>
      <c r="R447" s="345"/>
      <c r="S447" s="346"/>
    </row>
    <row r="449" spans="1:19" s="29" customFormat="1" ht="13.5" thickBot="1">
      <c r="A449" s="28"/>
      <c r="B449" s="351" t="s">
        <v>67</v>
      </c>
      <c r="C449" s="351"/>
      <c r="D449" s="351"/>
      <c r="E449" s="351"/>
      <c r="F449" s="351"/>
      <c r="G449" s="351"/>
      <c r="H449" s="351"/>
      <c r="I449" s="351"/>
      <c r="J449" s="351"/>
      <c r="K449" s="351"/>
      <c r="L449" s="351"/>
      <c r="M449" s="351"/>
      <c r="N449" s="351"/>
      <c r="O449" s="351"/>
      <c r="P449" s="351"/>
      <c r="Q449" s="351"/>
      <c r="R449" s="351"/>
      <c r="S449" s="351"/>
    </row>
    <row r="450" spans="1:19" ht="16.5" customHeight="1" thickBot="1">
      <c r="A450" s="191"/>
      <c r="B450" s="309" t="str">
        <f>'Planilha Pad. SINAPI'!C89</f>
        <v>TUBO, PVC, SOLDÁVEL, DN 20MM, INSTALADO EM RAMAL OU SUB-RAMAL DE ÁGUA - FORNECIMENTO E INSTALAÇÃO</v>
      </c>
      <c r="C450" s="310"/>
      <c r="D450" s="310"/>
      <c r="E450" s="310"/>
      <c r="F450" s="310"/>
      <c r="G450" s="310"/>
      <c r="H450" s="310"/>
      <c r="I450" s="310"/>
      <c r="J450" s="310"/>
      <c r="K450" s="310"/>
      <c r="L450" s="310"/>
      <c r="M450" s="310"/>
      <c r="N450" s="310"/>
      <c r="O450" s="311"/>
      <c r="P450" s="312" t="s">
        <v>19</v>
      </c>
      <c r="Q450" s="313"/>
      <c r="R450" s="41">
        <f>I454-M454</f>
        <v>200</v>
      </c>
      <c r="S450" s="42"/>
    </row>
    <row r="451" spans="1:19" ht="12.75">
      <c r="A451" s="314"/>
      <c r="B451" s="315"/>
      <c r="C451" s="316"/>
      <c r="D451" s="12" t="s">
        <v>32</v>
      </c>
      <c r="E451" s="12" t="s">
        <v>33</v>
      </c>
      <c r="F451" s="12" t="s">
        <v>34</v>
      </c>
      <c r="G451" s="12" t="s">
        <v>35</v>
      </c>
      <c r="H451" s="13" t="s">
        <v>36</v>
      </c>
      <c r="I451" s="320" t="s">
        <v>37</v>
      </c>
      <c r="J451" s="322" t="s">
        <v>38</v>
      </c>
      <c r="K451" s="323"/>
      <c r="L451" s="324"/>
      <c r="M451" s="320" t="s">
        <v>37</v>
      </c>
      <c r="N451" s="338"/>
      <c r="O451" s="339"/>
      <c r="P451" s="339"/>
      <c r="Q451" s="339"/>
      <c r="R451" s="339"/>
      <c r="S451" s="340"/>
    </row>
    <row r="452" spans="1:19" ht="12.75">
      <c r="A452" s="317"/>
      <c r="B452" s="318"/>
      <c r="C452" s="319"/>
      <c r="D452" s="14"/>
      <c r="E452" s="14"/>
      <c r="F452" s="14"/>
      <c r="G452" s="14" t="s">
        <v>41</v>
      </c>
      <c r="H452" s="15"/>
      <c r="I452" s="321"/>
      <c r="J452" s="15" t="s">
        <v>42</v>
      </c>
      <c r="K452" s="15" t="s">
        <v>43</v>
      </c>
      <c r="L452" s="15" t="s">
        <v>36</v>
      </c>
      <c r="M452" s="321"/>
      <c r="N452" s="341"/>
      <c r="O452" s="342"/>
      <c r="P452" s="342"/>
      <c r="Q452" s="342"/>
      <c r="R452" s="342"/>
      <c r="S452" s="343"/>
    </row>
    <row r="453" spans="1:19" ht="12.75">
      <c r="A453" s="16"/>
      <c r="B453" s="334"/>
      <c r="C453" s="335"/>
      <c r="D453" s="17"/>
      <c r="E453" s="18"/>
      <c r="F453" s="17"/>
      <c r="G453" s="17">
        <v>10</v>
      </c>
      <c r="H453" s="19">
        <v>20</v>
      </c>
      <c r="I453" s="19">
        <f>H453*G453</f>
        <v>200</v>
      </c>
      <c r="J453" s="19"/>
      <c r="K453" s="19"/>
      <c r="L453" s="19"/>
      <c r="M453" s="20">
        <f>J453*K453*L453</f>
        <v>0</v>
      </c>
      <c r="N453" s="341"/>
      <c r="O453" s="342"/>
      <c r="P453" s="342"/>
      <c r="Q453" s="342"/>
      <c r="R453" s="342"/>
      <c r="S453" s="343"/>
    </row>
    <row r="454" spans="1:19" ht="13.5" thickBot="1">
      <c r="A454" s="21"/>
      <c r="B454" s="22"/>
      <c r="C454" s="22"/>
      <c r="D454" s="23"/>
      <c r="E454" s="24"/>
      <c r="F454" s="23"/>
      <c r="G454" s="23"/>
      <c r="H454" s="23"/>
      <c r="I454" s="25">
        <f>SUM(I453:I453)</f>
        <v>200</v>
      </c>
      <c r="J454" s="26"/>
      <c r="K454" s="26"/>
      <c r="L454" s="26"/>
      <c r="M454" s="27">
        <f>SUM(M453:M453)</f>
        <v>0</v>
      </c>
      <c r="N454" s="344"/>
      <c r="O454" s="345"/>
      <c r="P454" s="345"/>
      <c r="Q454" s="345"/>
      <c r="R454" s="345"/>
      <c r="S454" s="346"/>
    </row>
    <row r="455" ht="13.5" thickBot="1"/>
    <row r="456" spans="1:19" ht="16.5" customHeight="1" thickBot="1">
      <c r="A456" s="191"/>
      <c r="B456" s="309" t="str">
        <f>'Planilha Pad. SINAPI'!C90</f>
        <v>TUBO, PVC, SOLDÁVEL, DN 25MM, INSTALADO EM RAMAL OU SUB-RAMAL DE ÁGUA - FORNECIMENTO E INSTALAÇÃO</v>
      </c>
      <c r="C456" s="310"/>
      <c r="D456" s="310"/>
      <c r="E456" s="310"/>
      <c r="F456" s="310"/>
      <c r="G456" s="310"/>
      <c r="H456" s="310"/>
      <c r="I456" s="310"/>
      <c r="J456" s="310"/>
      <c r="K456" s="310"/>
      <c r="L456" s="310"/>
      <c r="M456" s="310"/>
      <c r="N456" s="310"/>
      <c r="O456" s="311"/>
      <c r="P456" s="312" t="s">
        <v>19</v>
      </c>
      <c r="Q456" s="313"/>
      <c r="R456" s="41">
        <f>I460-M460</f>
        <v>70</v>
      </c>
      <c r="S456" s="42"/>
    </row>
    <row r="457" spans="1:19" ht="12.75">
      <c r="A457" s="314"/>
      <c r="B457" s="315"/>
      <c r="C457" s="316"/>
      <c r="D457" s="12" t="s">
        <v>32</v>
      </c>
      <c r="E457" s="12" t="s">
        <v>33</v>
      </c>
      <c r="F457" s="12" t="s">
        <v>34</v>
      </c>
      <c r="G457" s="12" t="s">
        <v>35</v>
      </c>
      <c r="H457" s="13" t="s">
        <v>36</v>
      </c>
      <c r="I457" s="320" t="s">
        <v>37</v>
      </c>
      <c r="J457" s="322" t="s">
        <v>38</v>
      </c>
      <c r="K457" s="323"/>
      <c r="L457" s="324"/>
      <c r="M457" s="320" t="s">
        <v>37</v>
      </c>
      <c r="N457" s="338"/>
      <c r="O457" s="339"/>
      <c r="P457" s="339"/>
      <c r="Q457" s="339"/>
      <c r="R457" s="339"/>
      <c r="S457" s="340"/>
    </row>
    <row r="458" spans="1:19" ht="12.75">
      <c r="A458" s="317"/>
      <c r="B458" s="318"/>
      <c r="C458" s="319"/>
      <c r="D458" s="14"/>
      <c r="E458" s="14"/>
      <c r="F458" s="14"/>
      <c r="G458" s="14" t="s">
        <v>41</v>
      </c>
      <c r="H458" s="15"/>
      <c r="I458" s="321"/>
      <c r="J458" s="15" t="s">
        <v>42</v>
      </c>
      <c r="K458" s="15" t="s">
        <v>43</v>
      </c>
      <c r="L458" s="15" t="s">
        <v>36</v>
      </c>
      <c r="M458" s="321"/>
      <c r="N458" s="341"/>
      <c r="O458" s="342"/>
      <c r="P458" s="342"/>
      <c r="Q458" s="342"/>
      <c r="R458" s="342"/>
      <c r="S458" s="343"/>
    </row>
    <row r="459" spans="1:19" ht="12.75">
      <c r="A459" s="16"/>
      <c r="B459" s="334"/>
      <c r="C459" s="335"/>
      <c r="D459" s="17"/>
      <c r="E459" s="18"/>
      <c r="F459" s="17"/>
      <c r="G459" s="17">
        <v>10</v>
      </c>
      <c r="H459" s="19">
        <v>7</v>
      </c>
      <c r="I459" s="19">
        <f>H459*G459</f>
        <v>70</v>
      </c>
      <c r="J459" s="19"/>
      <c r="K459" s="19"/>
      <c r="L459" s="19"/>
      <c r="M459" s="20">
        <f>J459*K459*L459</f>
        <v>0</v>
      </c>
      <c r="N459" s="341"/>
      <c r="O459" s="342"/>
      <c r="P459" s="342"/>
      <c r="Q459" s="342"/>
      <c r="R459" s="342"/>
      <c r="S459" s="343"/>
    </row>
    <row r="460" spans="1:19" ht="13.5" thickBot="1">
      <c r="A460" s="21"/>
      <c r="B460" s="22"/>
      <c r="C460" s="22"/>
      <c r="D460" s="23"/>
      <c r="E460" s="24"/>
      <c r="F460" s="23"/>
      <c r="G460" s="23"/>
      <c r="H460" s="23"/>
      <c r="I460" s="25">
        <f>SUM(I459:I459)</f>
        <v>70</v>
      </c>
      <c r="J460" s="26"/>
      <c r="K460" s="26"/>
      <c r="L460" s="26"/>
      <c r="M460" s="27">
        <f>SUM(M459:M459)</f>
        <v>0</v>
      </c>
      <c r="N460" s="344"/>
      <c r="O460" s="345"/>
      <c r="P460" s="345"/>
      <c r="Q460" s="345"/>
      <c r="R460" s="345"/>
      <c r="S460" s="346"/>
    </row>
    <row r="461" ht="13.5" thickBot="1"/>
    <row r="462" spans="1:19" ht="16.5" customHeight="1" thickBot="1">
      <c r="A462" s="191"/>
      <c r="B462" s="309" t="str">
        <f>'Planilha Pad. SINAPI'!C91</f>
        <v>TE, PVC, SOLDÁVEL, DN 25MM, INSTALADO EM RAMAL OU SUB-RAMAL DE ÁGUA - FORNECIMENTO E INSTALAÇÃO</v>
      </c>
      <c r="C462" s="310"/>
      <c r="D462" s="310"/>
      <c r="E462" s="310"/>
      <c r="F462" s="310"/>
      <c r="G462" s="310"/>
      <c r="H462" s="310"/>
      <c r="I462" s="310"/>
      <c r="J462" s="310"/>
      <c r="K462" s="310"/>
      <c r="L462" s="310"/>
      <c r="M462" s="310"/>
      <c r="N462" s="310"/>
      <c r="O462" s="311"/>
      <c r="P462" s="312" t="s">
        <v>19</v>
      </c>
      <c r="Q462" s="313"/>
      <c r="R462" s="41">
        <f>I466-M466</f>
        <v>40</v>
      </c>
      <c r="S462" s="42"/>
    </row>
    <row r="463" spans="1:19" ht="12.75">
      <c r="A463" s="314"/>
      <c r="B463" s="315"/>
      <c r="C463" s="316"/>
      <c r="D463" s="12" t="s">
        <v>32</v>
      </c>
      <c r="E463" s="12" t="s">
        <v>33</v>
      </c>
      <c r="F463" s="12" t="s">
        <v>34</v>
      </c>
      <c r="G463" s="12" t="s">
        <v>35</v>
      </c>
      <c r="H463" s="13" t="s">
        <v>36</v>
      </c>
      <c r="I463" s="320" t="s">
        <v>37</v>
      </c>
      <c r="J463" s="322" t="s">
        <v>38</v>
      </c>
      <c r="K463" s="323"/>
      <c r="L463" s="324"/>
      <c r="M463" s="320" t="s">
        <v>37</v>
      </c>
      <c r="N463" s="338"/>
      <c r="O463" s="339"/>
      <c r="P463" s="339"/>
      <c r="Q463" s="339"/>
      <c r="R463" s="339"/>
      <c r="S463" s="340"/>
    </row>
    <row r="464" spans="1:19" ht="12.75">
      <c r="A464" s="317"/>
      <c r="B464" s="318"/>
      <c r="C464" s="319"/>
      <c r="D464" s="14"/>
      <c r="E464" s="14"/>
      <c r="F464" s="14"/>
      <c r="G464" s="14" t="s">
        <v>41</v>
      </c>
      <c r="H464" s="15"/>
      <c r="I464" s="321"/>
      <c r="J464" s="15" t="s">
        <v>42</v>
      </c>
      <c r="K464" s="15" t="s">
        <v>43</v>
      </c>
      <c r="L464" s="15" t="s">
        <v>36</v>
      </c>
      <c r="M464" s="321"/>
      <c r="N464" s="341"/>
      <c r="O464" s="342"/>
      <c r="P464" s="342"/>
      <c r="Q464" s="342"/>
      <c r="R464" s="342"/>
      <c r="S464" s="343"/>
    </row>
    <row r="465" spans="1:19" ht="12.75">
      <c r="A465" s="16"/>
      <c r="B465" s="334"/>
      <c r="C465" s="335"/>
      <c r="D465" s="17"/>
      <c r="E465" s="18"/>
      <c r="F465" s="17"/>
      <c r="G465" s="17">
        <v>10</v>
      </c>
      <c r="H465" s="19">
        <v>4</v>
      </c>
      <c r="I465" s="19">
        <f>H465*G465</f>
        <v>40</v>
      </c>
      <c r="J465" s="19"/>
      <c r="K465" s="19"/>
      <c r="L465" s="19"/>
      <c r="M465" s="20">
        <f>J465*K465*L465</f>
        <v>0</v>
      </c>
      <c r="N465" s="341"/>
      <c r="O465" s="342"/>
      <c r="P465" s="342"/>
      <c r="Q465" s="342"/>
      <c r="R465" s="342"/>
      <c r="S465" s="343"/>
    </row>
    <row r="466" spans="1:19" ht="13.5" thickBot="1">
      <c r="A466" s="21"/>
      <c r="B466" s="22"/>
      <c r="C466" s="22"/>
      <c r="D466" s="23"/>
      <c r="E466" s="24"/>
      <c r="F466" s="23"/>
      <c r="G466" s="23"/>
      <c r="H466" s="23"/>
      <c r="I466" s="25">
        <f>SUM(I465:I465)</f>
        <v>40</v>
      </c>
      <c r="J466" s="26"/>
      <c r="K466" s="26"/>
      <c r="L466" s="26"/>
      <c r="M466" s="27">
        <f>SUM(M465:M465)</f>
        <v>0</v>
      </c>
      <c r="N466" s="344"/>
      <c r="O466" s="345"/>
      <c r="P466" s="345"/>
      <c r="Q466" s="345"/>
      <c r="R466" s="345"/>
      <c r="S466" s="346"/>
    </row>
    <row r="467" ht="13.5" thickBot="1"/>
    <row r="468" spans="1:19" ht="16.5" customHeight="1" thickBot="1">
      <c r="A468" s="191"/>
      <c r="B468" s="309" t="str">
        <f>'Planilha Pad. SINAPI'!C92</f>
        <v>JOELHO 90 GRAUS, PVC, SOLDÁVEL, DN 20MM, INSTALADO EM RAMAL DE DISTRIBUIÇÃO DE ÁGUA - FORNECIMENTO E INSTALAÇÃO</v>
      </c>
      <c r="C468" s="310"/>
      <c r="D468" s="310"/>
      <c r="E468" s="310"/>
      <c r="F468" s="310"/>
      <c r="G468" s="310"/>
      <c r="H468" s="310"/>
      <c r="I468" s="310"/>
      <c r="J468" s="310"/>
      <c r="K468" s="310"/>
      <c r="L468" s="310"/>
      <c r="M468" s="310"/>
      <c r="N468" s="310"/>
      <c r="O468" s="311"/>
      <c r="P468" s="312" t="s">
        <v>19</v>
      </c>
      <c r="Q468" s="313"/>
      <c r="R468" s="41">
        <f>I472-M472</f>
        <v>80</v>
      </c>
      <c r="S468" s="42"/>
    </row>
    <row r="469" spans="1:19" ht="12.75">
      <c r="A469" s="314"/>
      <c r="B469" s="315"/>
      <c r="C469" s="316"/>
      <c r="D469" s="12" t="s">
        <v>32</v>
      </c>
      <c r="E469" s="12" t="s">
        <v>33</v>
      </c>
      <c r="F469" s="12" t="s">
        <v>34</v>
      </c>
      <c r="G469" s="12" t="s">
        <v>35</v>
      </c>
      <c r="H469" s="13" t="s">
        <v>36</v>
      </c>
      <c r="I469" s="320" t="s">
        <v>37</v>
      </c>
      <c r="J469" s="322" t="s">
        <v>38</v>
      </c>
      <c r="K469" s="323"/>
      <c r="L469" s="324"/>
      <c r="M469" s="320" t="s">
        <v>37</v>
      </c>
      <c r="N469" s="338"/>
      <c r="O469" s="339"/>
      <c r="P469" s="339"/>
      <c r="Q469" s="339"/>
      <c r="R469" s="339"/>
      <c r="S469" s="340"/>
    </row>
    <row r="470" spans="1:19" ht="12.75">
      <c r="A470" s="317"/>
      <c r="B470" s="318"/>
      <c r="C470" s="319"/>
      <c r="D470" s="14"/>
      <c r="E470" s="14"/>
      <c r="F470" s="14"/>
      <c r="G470" s="14" t="s">
        <v>41</v>
      </c>
      <c r="H470" s="15"/>
      <c r="I470" s="321"/>
      <c r="J470" s="15" t="s">
        <v>42</v>
      </c>
      <c r="K470" s="15" t="s">
        <v>43</v>
      </c>
      <c r="L470" s="15" t="s">
        <v>36</v>
      </c>
      <c r="M470" s="321"/>
      <c r="N470" s="341"/>
      <c r="O470" s="342"/>
      <c r="P470" s="342"/>
      <c r="Q470" s="342"/>
      <c r="R470" s="342"/>
      <c r="S470" s="343"/>
    </row>
    <row r="471" spans="1:19" ht="12.75">
      <c r="A471" s="16"/>
      <c r="B471" s="334"/>
      <c r="C471" s="335"/>
      <c r="D471" s="17"/>
      <c r="E471" s="18"/>
      <c r="F471" s="17"/>
      <c r="G471" s="17">
        <v>10</v>
      </c>
      <c r="H471" s="19">
        <v>8</v>
      </c>
      <c r="I471" s="19">
        <f>H471*G471</f>
        <v>80</v>
      </c>
      <c r="J471" s="19"/>
      <c r="K471" s="19"/>
      <c r="L471" s="19"/>
      <c r="M471" s="20">
        <f>J471*K471*L471</f>
        <v>0</v>
      </c>
      <c r="N471" s="341"/>
      <c r="O471" s="342"/>
      <c r="P471" s="342"/>
      <c r="Q471" s="342"/>
      <c r="R471" s="342"/>
      <c r="S471" s="343"/>
    </row>
    <row r="472" spans="1:19" ht="13.5" thickBot="1">
      <c r="A472" s="21"/>
      <c r="B472" s="22"/>
      <c r="C472" s="22"/>
      <c r="D472" s="23"/>
      <c r="E472" s="24"/>
      <c r="F472" s="23"/>
      <c r="G472" s="23"/>
      <c r="H472" s="23"/>
      <c r="I472" s="25">
        <f>SUM(I471:I471)</f>
        <v>80</v>
      </c>
      <c r="J472" s="26"/>
      <c r="K472" s="26"/>
      <c r="L472" s="26"/>
      <c r="M472" s="27">
        <f>SUM(M471:M471)</f>
        <v>0</v>
      </c>
      <c r="N472" s="344"/>
      <c r="O472" s="345"/>
      <c r="P472" s="345"/>
      <c r="Q472" s="345"/>
      <c r="R472" s="345"/>
      <c r="S472" s="346"/>
    </row>
    <row r="476" ht="13.5" thickBot="1"/>
    <row r="477" spans="1:19" ht="16.5" customHeight="1" thickBot="1">
      <c r="A477" s="191"/>
      <c r="B477" s="309" t="str">
        <f>'Planilha Pad. SINAPI'!C93</f>
        <v>JOELHO 90 GRAUS, PVC, SOLDÁVEL, DN 25MM, INSTALADO EM RAMAL DE DISTRIBUIÇÃO DE ÁGUA - FORNECIMENTO E INSTALAÇÃO</v>
      </c>
      <c r="C477" s="310"/>
      <c r="D477" s="310"/>
      <c r="E477" s="310"/>
      <c r="F477" s="310"/>
      <c r="G477" s="310"/>
      <c r="H477" s="310"/>
      <c r="I477" s="310"/>
      <c r="J477" s="310"/>
      <c r="K477" s="310"/>
      <c r="L477" s="310"/>
      <c r="M477" s="310"/>
      <c r="N477" s="310"/>
      <c r="O477" s="311"/>
      <c r="P477" s="312" t="s">
        <v>19</v>
      </c>
      <c r="Q477" s="313"/>
      <c r="R477" s="41">
        <f>I481-M481</f>
        <v>30</v>
      </c>
      <c r="S477" s="42"/>
    </row>
    <row r="478" spans="1:19" ht="12.75">
      <c r="A478" s="314"/>
      <c r="B478" s="315"/>
      <c r="C478" s="316"/>
      <c r="D478" s="12" t="s">
        <v>32</v>
      </c>
      <c r="E478" s="12" t="s">
        <v>33</v>
      </c>
      <c r="F478" s="12" t="s">
        <v>34</v>
      </c>
      <c r="G478" s="12" t="s">
        <v>35</v>
      </c>
      <c r="H478" s="13" t="s">
        <v>36</v>
      </c>
      <c r="I478" s="320" t="s">
        <v>37</v>
      </c>
      <c r="J478" s="322" t="s">
        <v>38</v>
      </c>
      <c r="K478" s="323"/>
      <c r="L478" s="324"/>
      <c r="M478" s="320" t="s">
        <v>37</v>
      </c>
      <c r="N478" s="338"/>
      <c r="O478" s="339"/>
      <c r="P478" s="339"/>
      <c r="Q478" s="339"/>
      <c r="R478" s="339"/>
      <c r="S478" s="340"/>
    </row>
    <row r="479" spans="1:19" ht="12.75">
      <c r="A479" s="317"/>
      <c r="B479" s="318"/>
      <c r="C479" s="319"/>
      <c r="D479" s="14"/>
      <c r="E479" s="14"/>
      <c r="F479" s="14"/>
      <c r="G479" s="14" t="s">
        <v>41</v>
      </c>
      <c r="H479" s="15"/>
      <c r="I479" s="321"/>
      <c r="J479" s="15" t="s">
        <v>42</v>
      </c>
      <c r="K479" s="15" t="s">
        <v>43</v>
      </c>
      <c r="L479" s="15" t="s">
        <v>36</v>
      </c>
      <c r="M479" s="321"/>
      <c r="N479" s="341"/>
      <c r="O479" s="342"/>
      <c r="P479" s="342"/>
      <c r="Q479" s="342"/>
      <c r="R479" s="342"/>
      <c r="S479" s="343"/>
    </row>
    <row r="480" spans="1:19" ht="12.75">
      <c r="A480" s="16"/>
      <c r="B480" s="334"/>
      <c r="C480" s="335"/>
      <c r="D480" s="17"/>
      <c r="E480" s="18"/>
      <c r="F480" s="17"/>
      <c r="G480" s="17">
        <v>10</v>
      </c>
      <c r="H480" s="19">
        <v>3</v>
      </c>
      <c r="I480" s="19">
        <f>H480*G480</f>
        <v>30</v>
      </c>
      <c r="J480" s="19"/>
      <c r="K480" s="19"/>
      <c r="L480" s="19"/>
      <c r="M480" s="20">
        <f>J480*K480*L480</f>
        <v>0</v>
      </c>
      <c r="N480" s="341"/>
      <c r="O480" s="342"/>
      <c r="P480" s="342"/>
      <c r="Q480" s="342"/>
      <c r="R480" s="342"/>
      <c r="S480" s="343"/>
    </row>
    <row r="481" spans="1:19" ht="13.5" thickBot="1">
      <c r="A481" s="21"/>
      <c r="B481" s="22"/>
      <c r="C481" s="22"/>
      <c r="D481" s="23"/>
      <c r="E481" s="24"/>
      <c r="F481" s="23"/>
      <c r="G481" s="23"/>
      <c r="H481" s="23"/>
      <c r="I481" s="25">
        <f>SUM(I480:I480)</f>
        <v>30</v>
      </c>
      <c r="J481" s="26"/>
      <c r="K481" s="26"/>
      <c r="L481" s="26"/>
      <c r="M481" s="27">
        <f>SUM(M480:M480)</f>
        <v>0</v>
      </c>
      <c r="N481" s="344"/>
      <c r="O481" s="345"/>
      <c r="P481" s="345"/>
      <c r="Q481" s="345"/>
      <c r="R481" s="345"/>
      <c r="S481" s="346"/>
    </row>
    <row r="482" ht="13.5" thickBot="1"/>
    <row r="483" spans="1:19" ht="35.25" customHeight="1" thickBot="1">
      <c r="A483" s="191"/>
      <c r="B483" s="309" t="str">
        <f>'Planilha Pad. SINAPI'!C94</f>
        <v>JOELHO 90 GRAUS, PVC, SOLDÁVEL, DN 20MM, INSTALADO EM RAMAL OU SUB-RAMAL DE ÁGUA - FORNECIMENTO E INSTALAÇÃO. AF_12/2014</v>
      </c>
      <c r="C483" s="310"/>
      <c r="D483" s="310"/>
      <c r="E483" s="310"/>
      <c r="F483" s="310"/>
      <c r="G483" s="310"/>
      <c r="H483" s="310"/>
      <c r="I483" s="310"/>
      <c r="J483" s="310"/>
      <c r="K483" s="310"/>
      <c r="L483" s="310"/>
      <c r="M483" s="310"/>
      <c r="N483" s="310"/>
      <c r="O483" s="311"/>
      <c r="P483" s="312" t="s">
        <v>19</v>
      </c>
      <c r="Q483" s="313"/>
      <c r="R483" s="41">
        <f>I487-M487</f>
        <v>50</v>
      </c>
      <c r="S483" s="42"/>
    </row>
    <row r="484" spans="1:19" ht="12.75">
      <c r="A484" s="314"/>
      <c r="B484" s="315"/>
      <c r="C484" s="316"/>
      <c r="D484" s="12" t="s">
        <v>32</v>
      </c>
      <c r="E484" s="12" t="s">
        <v>33</v>
      </c>
      <c r="F484" s="12" t="s">
        <v>34</v>
      </c>
      <c r="G484" s="12" t="s">
        <v>35</v>
      </c>
      <c r="H484" s="13" t="s">
        <v>36</v>
      </c>
      <c r="I484" s="320" t="s">
        <v>37</v>
      </c>
      <c r="J484" s="322" t="s">
        <v>38</v>
      </c>
      <c r="K484" s="323"/>
      <c r="L484" s="324"/>
      <c r="M484" s="320" t="s">
        <v>37</v>
      </c>
      <c r="N484" s="338"/>
      <c r="O484" s="339"/>
      <c r="P484" s="339"/>
      <c r="Q484" s="339"/>
      <c r="R484" s="339"/>
      <c r="S484" s="340"/>
    </row>
    <row r="485" spans="1:19" ht="12.75">
      <c r="A485" s="317"/>
      <c r="B485" s="318"/>
      <c r="C485" s="319"/>
      <c r="D485" s="14"/>
      <c r="E485" s="14"/>
      <c r="F485" s="14"/>
      <c r="G485" s="14" t="s">
        <v>41</v>
      </c>
      <c r="H485" s="15"/>
      <c r="I485" s="321"/>
      <c r="J485" s="15" t="s">
        <v>42</v>
      </c>
      <c r="K485" s="15" t="s">
        <v>43</v>
      </c>
      <c r="L485" s="15" t="s">
        <v>36</v>
      </c>
      <c r="M485" s="321"/>
      <c r="N485" s="341"/>
      <c r="O485" s="342"/>
      <c r="P485" s="342"/>
      <c r="Q485" s="342"/>
      <c r="R485" s="342"/>
      <c r="S485" s="343"/>
    </row>
    <row r="486" spans="1:19" ht="12.75">
      <c r="A486" s="16"/>
      <c r="B486" s="334"/>
      <c r="C486" s="335"/>
      <c r="D486" s="17"/>
      <c r="E486" s="18"/>
      <c r="F486" s="17"/>
      <c r="G486" s="17">
        <v>10</v>
      </c>
      <c r="H486" s="19">
        <v>5</v>
      </c>
      <c r="I486" s="19">
        <f>H486*G486</f>
        <v>50</v>
      </c>
      <c r="J486" s="19"/>
      <c r="K486" s="19"/>
      <c r="L486" s="19"/>
      <c r="M486" s="20">
        <f>J486*K486*L486</f>
        <v>0</v>
      </c>
      <c r="N486" s="341"/>
      <c r="O486" s="342"/>
      <c r="P486" s="342"/>
      <c r="Q486" s="342"/>
      <c r="R486" s="342"/>
      <c r="S486" s="343"/>
    </row>
    <row r="487" spans="1:19" ht="13.5" thickBot="1">
      <c r="A487" s="21"/>
      <c r="B487" s="22"/>
      <c r="C487" s="22"/>
      <c r="D487" s="23"/>
      <c r="E487" s="24"/>
      <c r="F487" s="23"/>
      <c r="G487" s="23"/>
      <c r="H487" s="23"/>
      <c r="I487" s="25">
        <f>SUM(I486:I486)</f>
        <v>50</v>
      </c>
      <c r="J487" s="26"/>
      <c r="K487" s="26"/>
      <c r="L487" s="26"/>
      <c r="M487" s="27">
        <f>SUM(M486:M486)</f>
        <v>0</v>
      </c>
      <c r="N487" s="344"/>
      <c r="O487" s="345"/>
      <c r="P487" s="345"/>
      <c r="Q487" s="345"/>
      <c r="R487" s="345"/>
      <c r="S487" s="346"/>
    </row>
    <row r="488" ht="13.5" thickBot="1"/>
    <row r="489" spans="1:19" ht="16.5" customHeight="1" thickBot="1">
      <c r="A489" s="191"/>
      <c r="B489" s="309" t="str">
        <f>'Planilha Pad. SINAPI'!C95</f>
        <v>BUCHA DE REDUCAO DE PVC, SOLDAVEL 25 X 20 MM</v>
      </c>
      <c r="C489" s="310"/>
      <c r="D489" s="310"/>
      <c r="E489" s="310"/>
      <c r="F489" s="310"/>
      <c r="G489" s="310"/>
      <c r="H489" s="310"/>
      <c r="I489" s="310"/>
      <c r="J489" s="310"/>
      <c r="K489" s="310"/>
      <c r="L489" s="310"/>
      <c r="M489" s="310"/>
      <c r="N489" s="310"/>
      <c r="O489" s="311"/>
      <c r="P489" s="312" t="s">
        <v>19</v>
      </c>
      <c r="Q489" s="313"/>
      <c r="R489" s="41">
        <f>I493-M493</f>
        <v>50</v>
      </c>
      <c r="S489" s="42"/>
    </row>
    <row r="490" spans="1:19" ht="12.75">
      <c r="A490" s="314"/>
      <c r="B490" s="315"/>
      <c r="C490" s="316"/>
      <c r="D490" s="12" t="s">
        <v>32</v>
      </c>
      <c r="E490" s="12" t="s">
        <v>33</v>
      </c>
      <c r="F490" s="12" t="s">
        <v>34</v>
      </c>
      <c r="G490" s="12" t="s">
        <v>35</v>
      </c>
      <c r="H490" s="13" t="s">
        <v>36</v>
      </c>
      <c r="I490" s="320" t="s">
        <v>37</v>
      </c>
      <c r="J490" s="322" t="s">
        <v>38</v>
      </c>
      <c r="K490" s="323"/>
      <c r="L490" s="324"/>
      <c r="M490" s="320" t="s">
        <v>37</v>
      </c>
      <c r="N490" s="338"/>
      <c r="O490" s="339"/>
      <c r="P490" s="339"/>
      <c r="Q490" s="339"/>
      <c r="R490" s="339"/>
      <c r="S490" s="340"/>
    </row>
    <row r="491" spans="1:19" ht="12.75">
      <c r="A491" s="317"/>
      <c r="B491" s="318"/>
      <c r="C491" s="319"/>
      <c r="D491" s="14"/>
      <c r="E491" s="14"/>
      <c r="F491" s="14"/>
      <c r="G491" s="14" t="s">
        <v>41</v>
      </c>
      <c r="H491" s="15"/>
      <c r="I491" s="321"/>
      <c r="J491" s="15" t="s">
        <v>42</v>
      </c>
      <c r="K491" s="15" t="s">
        <v>43</v>
      </c>
      <c r="L491" s="15" t="s">
        <v>36</v>
      </c>
      <c r="M491" s="321"/>
      <c r="N491" s="341"/>
      <c r="O491" s="342"/>
      <c r="P491" s="342"/>
      <c r="Q491" s="342"/>
      <c r="R491" s="342"/>
      <c r="S491" s="343"/>
    </row>
    <row r="492" spans="1:19" ht="12.75">
      <c r="A492" s="16"/>
      <c r="B492" s="334"/>
      <c r="C492" s="335"/>
      <c r="D492" s="17"/>
      <c r="E492" s="18"/>
      <c r="F492" s="17"/>
      <c r="G492" s="17">
        <v>10</v>
      </c>
      <c r="H492" s="19">
        <v>5</v>
      </c>
      <c r="I492" s="19">
        <f>H492*G492</f>
        <v>50</v>
      </c>
      <c r="J492" s="19"/>
      <c r="K492" s="19"/>
      <c r="L492" s="19"/>
      <c r="M492" s="20">
        <f>J492*K492*L492</f>
        <v>0</v>
      </c>
      <c r="N492" s="341"/>
      <c r="O492" s="342"/>
      <c r="P492" s="342"/>
      <c r="Q492" s="342"/>
      <c r="R492" s="342"/>
      <c r="S492" s="343"/>
    </row>
    <row r="493" spans="1:19" ht="13.5" thickBot="1">
      <c r="A493" s="21"/>
      <c r="B493" s="22"/>
      <c r="C493" s="22"/>
      <c r="D493" s="23"/>
      <c r="E493" s="24"/>
      <c r="F493" s="23"/>
      <c r="G493" s="23"/>
      <c r="H493" s="23"/>
      <c r="I493" s="25">
        <f>SUM(I492:I492)</f>
        <v>50</v>
      </c>
      <c r="J493" s="26"/>
      <c r="K493" s="26"/>
      <c r="L493" s="26"/>
      <c r="M493" s="27">
        <f>SUM(M492:M492)</f>
        <v>0</v>
      </c>
      <c r="N493" s="344"/>
      <c r="O493" s="345"/>
      <c r="P493" s="345"/>
      <c r="Q493" s="345"/>
      <c r="R493" s="345"/>
      <c r="S493" s="346"/>
    </row>
    <row r="494" ht="13.5" thickBot="1"/>
    <row r="495" spans="1:19" ht="27" customHeight="1" thickBot="1">
      <c r="A495" s="191"/>
      <c r="B495" s="309" t="str">
        <f>'Planilha Pad. SINAPI'!C96</f>
        <v>ADAPTADOR CURTO COM BOLSA E ROSCA PARA REGISTRO, PVC, SOLDÁVEL, DN 20MM X 1/2, INSTALADO EM RAMAL OU SUB-RAMAL DE ÁGUA - FORNECIMENTO E INSTALAÇÃO. AF_12/2014</v>
      </c>
      <c r="C495" s="310"/>
      <c r="D495" s="310"/>
      <c r="E495" s="310"/>
      <c r="F495" s="310"/>
      <c r="G495" s="310"/>
      <c r="H495" s="310"/>
      <c r="I495" s="310"/>
      <c r="J495" s="310"/>
      <c r="K495" s="310"/>
      <c r="L495" s="310"/>
      <c r="M495" s="310"/>
      <c r="N495" s="310"/>
      <c r="O495" s="311"/>
      <c r="P495" s="312" t="s">
        <v>19</v>
      </c>
      <c r="Q495" s="313"/>
      <c r="R495" s="41">
        <f>I499-M499</f>
        <v>20</v>
      </c>
      <c r="S495" s="42"/>
    </row>
    <row r="496" spans="1:19" ht="12.75">
      <c r="A496" s="314"/>
      <c r="B496" s="315"/>
      <c r="C496" s="316"/>
      <c r="D496" s="12" t="s">
        <v>32</v>
      </c>
      <c r="E496" s="12" t="s">
        <v>33</v>
      </c>
      <c r="F496" s="12" t="s">
        <v>34</v>
      </c>
      <c r="G496" s="12" t="s">
        <v>35</v>
      </c>
      <c r="H496" s="13" t="s">
        <v>36</v>
      </c>
      <c r="I496" s="320" t="s">
        <v>37</v>
      </c>
      <c r="J496" s="322" t="s">
        <v>38</v>
      </c>
      <c r="K496" s="323"/>
      <c r="L496" s="324"/>
      <c r="M496" s="320" t="s">
        <v>37</v>
      </c>
      <c r="N496" s="338"/>
      <c r="O496" s="339"/>
      <c r="P496" s="339"/>
      <c r="Q496" s="339"/>
      <c r="R496" s="339"/>
      <c r="S496" s="340"/>
    </row>
    <row r="497" spans="1:19" ht="12.75">
      <c r="A497" s="317"/>
      <c r="B497" s="318"/>
      <c r="C497" s="319"/>
      <c r="D497" s="14"/>
      <c r="E497" s="14"/>
      <c r="F497" s="14"/>
      <c r="G497" s="14" t="s">
        <v>41</v>
      </c>
      <c r="H497" s="15"/>
      <c r="I497" s="321"/>
      <c r="J497" s="15" t="s">
        <v>42</v>
      </c>
      <c r="K497" s="15" t="s">
        <v>43</v>
      </c>
      <c r="L497" s="15" t="s">
        <v>36</v>
      </c>
      <c r="M497" s="321"/>
      <c r="N497" s="341"/>
      <c r="O497" s="342"/>
      <c r="P497" s="342"/>
      <c r="Q497" s="342"/>
      <c r="R497" s="342"/>
      <c r="S497" s="343"/>
    </row>
    <row r="498" spans="1:19" ht="12.75">
      <c r="A498" s="16"/>
      <c r="B498" s="334"/>
      <c r="C498" s="335"/>
      <c r="D498" s="17"/>
      <c r="E498" s="18"/>
      <c r="F498" s="17"/>
      <c r="G498" s="17">
        <v>10</v>
      </c>
      <c r="H498" s="19">
        <v>2</v>
      </c>
      <c r="I498" s="19">
        <f>H498*G498</f>
        <v>20</v>
      </c>
      <c r="J498" s="19"/>
      <c r="K498" s="19"/>
      <c r="L498" s="19"/>
      <c r="M498" s="20">
        <f>J498*K498*L498</f>
        <v>0</v>
      </c>
      <c r="N498" s="341"/>
      <c r="O498" s="342"/>
      <c r="P498" s="342"/>
      <c r="Q498" s="342"/>
      <c r="R498" s="342"/>
      <c r="S498" s="343"/>
    </row>
    <row r="499" spans="1:19" ht="13.5" thickBot="1">
      <c r="A499" s="21"/>
      <c r="B499" s="22"/>
      <c r="C499" s="22"/>
      <c r="D499" s="23"/>
      <c r="E499" s="24"/>
      <c r="F499" s="23"/>
      <c r="G499" s="23"/>
      <c r="H499" s="23"/>
      <c r="I499" s="25">
        <f>SUM(I498:I498)</f>
        <v>20</v>
      </c>
      <c r="J499" s="26"/>
      <c r="K499" s="26"/>
      <c r="L499" s="26"/>
      <c r="M499" s="27">
        <f>SUM(M498:M498)</f>
        <v>0</v>
      </c>
      <c r="N499" s="344"/>
      <c r="O499" s="345"/>
      <c r="P499" s="345"/>
      <c r="Q499" s="345"/>
      <c r="R499" s="345"/>
      <c r="S499" s="346"/>
    </row>
    <row r="500" ht="13.5" thickBot="1"/>
    <row r="501" spans="1:19" ht="24.75" customHeight="1" thickBot="1">
      <c r="A501" s="191"/>
      <c r="B501" s="309" t="str">
        <f>'Planilha Pad. SINAPI'!C97</f>
        <v>ADAPTADOR CURTO COM BOLSA E ROSCA PARA REGISTRO, PVC, SOLDÁVEL, DN 25MM X 3/4, INSTALADO EM RAMAL OU SUB-RAMAL DE ÁGUA - FORNECIMENTO E INSTALAÇÃO. AF_12/2014</v>
      </c>
      <c r="C501" s="310"/>
      <c r="D501" s="310"/>
      <c r="E501" s="310"/>
      <c r="F501" s="310"/>
      <c r="G501" s="310"/>
      <c r="H501" s="310"/>
      <c r="I501" s="310"/>
      <c r="J501" s="310"/>
      <c r="K501" s="310"/>
      <c r="L501" s="310"/>
      <c r="M501" s="310"/>
      <c r="N501" s="310"/>
      <c r="O501" s="311"/>
      <c r="P501" s="312" t="s">
        <v>19</v>
      </c>
      <c r="Q501" s="313"/>
      <c r="R501" s="41">
        <f>I505-M505</f>
        <v>40</v>
      </c>
      <c r="S501" s="42"/>
    </row>
    <row r="502" spans="1:19" ht="12.75">
      <c r="A502" s="314"/>
      <c r="B502" s="315"/>
      <c r="C502" s="316"/>
      <c r="D502" s="12" t="s">
        <v>32</v>
      </c>
      <c r="E502" s="12" t="s">
        <v>33</v>
      </c>
      <c r="F502" s="12" t="s">
        <v>34</v>
      </c>
      <c r="G502" s="12" t="s">
        <v>35</v>
      </c>
      <c r="H502" s="13" t="s">
        <v>36</v>
      </c>
      <c r="I502" s="320" t="s">
        <v>37</v>
      </c>
      <c r="J502" s="322" t="s">
        <v>38</v>
      </c>
      <c r="K502" s="323"/>
      <c r="L502" s="324"/>
      <c r="M502" s="320" t="s">
        <v>37</v>
      </c>
      <c r="N502" s="338"/>
      <c r="O502" s="339"/>
      <c r="P502" s="339"/>
      <c r="Q502" s="339"/>
      <c r="R502" s="339"/>
      <c r="S502" s="340"/>
    </row>
    <row r="503" spans="1:19" ht="12.75">
      <c r="A503" s="317"/>
      <c r="B503" s="318"/>
      <c r="C503" s="319"/>
      <c r="D503" s="14"/>
      <c r="E503" s="14"/>
      <c r="F503" s="14"/>
      <c r="G503" s="14" t="s">
        <v>41</v>
      </c>
      <c r="H503" s="15"/>
      <c r="I503" s="321"/>
      <c r="J503" s="15" t="s">
        <v>42</v>
      </c>
      <c r="K503" s="15" t="s">
        <v>43</v>
      </c>
      <c r="L503" s="15" t="s">
        <v>36</v>
      </c>
      <c r="M503" s="321"/>
      <c r="N503" s="341"/>
      <c r="O503" s="342"/>
      <c r="P503" s="342"/>
      <c r="Q503" s="342"/>
      <c r="R503" s="342"/>
      <c r="S503" s="343"/>
    </row>
    <row r="504" spans="1:19" ht="12.75">
      <c r="A504" s="16"/>
      <c r="B504" s="334"/>
      <c r="C504" s="335"/>
      <c r="D504" s="17"/>
      <c r="E504" s="18"/>
      <c r="F504" s="17"/>
      <c r="G504" s="17">
        <v>10</v>
      </c>
      <c r="H504" s="19">
        <v>4</v>
      </c>
      <c r="I504" s="19">
        <f>H504*G504</f>
        <v>40</v>
      </c>
      <c r="J504" s="19"/>
      <c r="K504" s="19"/>
      <c r="L504" s="19"/>
      <c r="M504" s="20">
        <f>J504*K504*L504</f>
        <v>0</v>
      </c>
      <c r="N504" s="341"/>
      <c r="O504" s="342"/>
      <c r="P504" s="342"/>
      <c r="Q504" s="342"/>
      <c r="R504" s="342"/>
      <c r="S504" s="343"/>
    </row>
    <row r="505" spans="1:19" ht="13.5" thickBot="1">
      <c r="A505" s="21"/>
      <c r="B505" s="22"/>
      <c r="C505" s="22"/>
      <c r="D505" s="23"/>
      <c r="E505" s="24"/>
      <c r="F505" s="23"/>
      <c r="G505" s="23"/>
      <c r="H505" s="23"/>
      <c r="I505" s="25">
        <f>SUM(I504:I504)</f>
        <v>40</v>
      </c>
      <c r="J505" s="26"/>
      <c r="K505" s="26"/>
      <c r="L505" s="26"/>
      <c r="M505" s="27">
        <f>SUM(M504:M504)</f>
        <v>0</v>
      </c>
      <c r="N505" s="344"/>
      <c r="O505" s="345"/>
      <c r="P505" s="345"/>
      <c r="Q505" s="345"/>
      <c r="R505" s="345"/>
      <c r="S505" s="346"/>
    </row>
    <row r="506" ht="13.5" thickBot="1"/>
    <row r="507" spans="1:19" ht="16.5" customHeight="1" thickBot="1">
      <c r="A507" s="191"/>
      <c r="B507" s="309" t="str">
        <f>'Planilha Pad. SINAPI'!C98</f>
        <v>ADAPTADOR PVC SOLDAVEL CURTO COM BOLSA E ROSCA, 20 MM X 1/2", PARA AGUA FRIA</v>
      </c>
      <c r="C507" s="310"/>
      <c r="D507" s="310"/>
      <c r="E507" s="310"/>
      <c r="F507" s="310"/>
      <c r="G507" s="310"/>
      <c r="H507" s="310"/>
      <c r="I507" s="310"/>
      <c r="J507" s="310"/>
      <c r="K507" s="310"/>
      <c r="L507" s="310"/>
      <c r="M507" s="310"/>
      <c r="N507" s="310"/>
      <c r="O507" s="311"/>
      <c r="P507" s="312" t="s">
        <v>19</v>
      </c>
      <c r="Q507" s="313"/>
      <c r="R507" s="41">
        <f>I511-M511</f>
        <v>10</v>
      </c>
      <c r="S507" s="42"/>
    </row>
    <row r="508" spans="1:19" ht="12.75">
      <c r="A508" s="314"/>
      <c r="B508" s="315"/>
      <c r="C508" s="316"/>
      <c r="D508" s="12" t="s">
        <v>32</v>
      </c>
      <c r="E508" s="12" t="s">
        <v>33</v>
      </c>
      <c r="F508" s="12" t="s">
        <v>34</v>
      </c>
      <c r="G508" s="12" t="s">
        <v>35</v>
      </c>
      <c r="H508" s="13" t="s">
        <v>36</v>
      </c>
      <c r="I508" s="320" t="s">
        <v>37</v>
      </c>
      <c r="J508" s="322" t="s">
        <v>38</v>
      </c>
      <c r="K508" s="323"/>
      <c r="L508" s="324"/>
      <c r="M508" s="320" t="s">
        <v>37</v>
      </c>
      <c r="N508" s="338"/>
      <c r="O508" s="339"/>
      <c r="P508" s="339"/>
      <c r="Q508" s="339"/>
      <c r="R508" s="339"/>
      <c r="S508" s="340"/>
    </row>
    <row r="509" spans="1:19" ht="12.75">
      <c r="A509" s="317"/>
      <c r="B509" s="318"/>
      <c r="C509" s="319"/>
      <c r="D509" s="14"/>
      <c r="E509" s="14"/>
      <c r="F509" s="14"/>
      <c r="G509" s="14" t="s">
        <v>41</v>
      </c>
      <c r="H509" s="15"/>
      <c r="I509" s="321"/>
      <c r="J509" s="15" t="s">
        <v>42</v>
      </c>
      <c r="K509" s="15" t="s">
        <v>43</v>
      </c>
      <c r="L509" s="15" t="s">
        <v>36</v>
      </c>
      <c r="M509" s="321"/>
      <c r="N509" s="341"/>
      <c r="O509" s="342"/>
      <c r="P509" s="342"/>
      <c r="Q509" s="342"/>
      <c r="R509" s="342"/>
      <c r="S509" s="343"/>
    </row>
    <row r="510" spans="1:19" ht="12.75">
      <c r="A510" s="16"/>
      <c r="B510" s="334"/>
      <c r="C510" s="335"/>
      <c r="D510" s="17"/>
      <c r="E510" s="18"/>
      <c r="F510" s="17"/>
      <c r="G510" s="17">
        <v>10</v>
      </c>
      <c r="H510" s="19">
        <v>1</v>
      </c>
      <c r="I510" s="19">
        <f>H510*G510</f>
        <v>10</v>
      </c>
      <c r="J510" s="19"/>
      <c r="K510" s="19"/>
      <c r="L510" s="19"/>
      <c r="M510" s="20">
        <f>J510*K510*L510</f>
        <v>0</v>
      </c>
      <c r="N510" s="341"/>
      <c r="O510" s="342"/>
      <c r="P510" s="342"/>
      <c r="Q510" s="342"/>
      <c r="R510" s="342"/>
      <c r="S510" s="343"/>
    </row>
    <row r="511" spans="1:19" ht="13.5" thickBot="1">
      <c r="A511" s="21"/>
      <c r="B511" s="22"/>
      <c r="C511" s="22"/>
      <c r="D511" s="23"/>
      <c r="E511" s="24"/>
      <c r="F511" s="23"/>
      <c r="G511" s="23"/>
      <c r="H511" s="23"/>
      <c r="I511" s="25">
        <f>SUM(I510:I510)</f>
        <v>10</v>
      </c>
      <c r="J511" s="26"/>
      <c r="K511" s="26"/>
      <c r="L511" s="26"/>
      <c r="M511" s="27">
        <f>SUM(M510:M510)</f>
        <v>0</v>
      </c>
      <c r="N511" s="344"/>
      <c r="O511" s="345"/>
      <c r="P511" s="345"/>
      <c r="Q511" s="345"/>
      <c r="R511" s="345"/>
      <c r="S511" s="346"/>
    </row>
    <row r="519" ht="13.5" thickBot="1"/>
    <row r="520" spans="1:19" ht="17.25" customHeight="1" thickBot="1">
      <c r="A520" s="191"/>
      <c r="B520" s="309" t="str">
        <f>'Planilha Pad. SINAPI'!C99</f>
        <v>ADAPTADOR PVC SOLDAVEL CURTO COM BOLSA E ROSCA, 25 MM X 3/4", PARA AGUA FRIA</v>
      </c>
      <c r="C520" s="310"/>
      <c r="D520" s="310"/>
      <c r="E520" s="310"/>
      <c r="F520" s="310"/>
      <c r="G520" s="310"/>
      <c r="H520" s="310"/>
      <c r="I520" s="310"/>
      <c r="J520" s="310"/>
      <c r="K520" s="310"/>
      <c r="L520" s="310"/>
      <c r="M520" s="310"/>
      <c r="N520" s="310"/>
      <c r="O520" s="311"/>
      <c r="P520" s="312" t="s">
        <v>19</v>
      </c>
      <c r="Q520" s="313"/>
      <c r="R520" s="41">
        <f>I524-M524</f>
        <v>30</v>
      </c>
      <c r="S520" s="42"/>
    </row>
    <row r="521" spans="1:19" ht="13.5" customHeight="1">
      <c r="A521" s="314"/>
      <c r="B521" s="315"/>
      <c r="C521" s="316"/>
      <c r="D521" s="12" t="s">
        <v>32</v>
      </c>
      <c r="E521" s="12" t="s">
        <v>33</v>
      </c>
      <c r="F521" s="12" t="s">
        <v>34</v>
      </c>
      <c r="G521" s="12" t="s">
        <v>35</v>
      </c>
      <c r="H521" s="13" t="s">
        <v>36</v>
      </c>
      <c r="I521" s="320" t="s">
        <v>37</v>
      </c>
      <c r="J521" s="322" t="s">
        <v>38</v>
      </c>
      <c r="K521" s="323"/>
      <c r="L521" s="324"/>
      <c r="M521" s="320" t="s">
        <v>37</v>
      </c>
      <c r="N521" s="338"/>
      <c r="O521" s="339"/>
      <c r="P521" s="339"/>
      <c r="Q521" s="339"/>
      <c r="R521" s="339"/>
      <c r="S521" s="340"/>
    </row>
    <row r="522" spans="1:19" ht="14.25" customHeight="1">
      <c r="A522" s="317"/>
      <c r="B522" s="318"/>
      <c r="C522" s="319"/>
      <c r="D522" s="14"/>
      <c r="E522" s="14"/>
      <c r="F522" s="14"/>
      <c r="G522" s="14" t="s">
        <v>41</v>
      </c>
      <c r="H522" s="15"/>
      <c r="I522" s="321"/>
      <c r="J522" s="15" t="s">
        <v>42</v>
      </c>
      <c r="K522" s="15" t="s">
        <v>43</v>
      </c>
      <c r="L522" s="15" t="s">
        <v>36</v>
      </c>
      <c r="M522" s="321"/>
      <c r="N522" s="341"/>
      <c r="O522" s="342"/>
      <c r="P522" s="342"/>
      <c r="Q522" s="342"/>
      <c r="R522" s="342"/>
      <c r="S522" s="343"/>
    </row>
    <row r="523" spans="1:19" ht="13.5" customHeight="1">
      <c r="A523" s="16"/>
      <c r="B523" s="334"/>
      <c r="C523" s="335"/>
      <c r="D523" s="17"/>
      <c r="E523" s="18"/>
      <c r="F523" s="17"/>
      <c r="G523" s="17">
        <v>10</v>
      </c>
      <c r="H523" s="19">
        <v>3</v>
      </c>
      <c r="I523" s="19">
        <f>H523*G523</f>
        <v>30</v>
      </c>
      <c r="J523" s="19"/>
      <c r="K523" s="19"/>
      <c r="L523" s="19"/>
      <c r="M523" s="20">
        <f>J523*K523*L523</f>
        <v>0</v>
      </c>
      <c r="N523" s="341"/>
      <c r="O523" s="342"/>
      <c r="P523" s="342"/>
      <c r="Q523" s="342"/>
      <c r="R523" s="342"/>
      <c r="S523" s="343"/>
    </row>
    <row r="524" spans="1:19" ht="14.25" customHeight="1" thickBot="1">
      <c r="A524" s="21"/>
      <c r="B524" s="22"/>
      <c r="C524" s="22"/>
      <c r="D524" s="23"/>
      <c r="E524" s="24"/>
      <c r="F524" s="23"/>
      <c r="G524" s="23"/>
      <c r="H524" s="23"/>
      <c r="I524" s="25">
        <f>SUM(I523:I523)</f>
        <v>30</v>
      </c>
      <c r="J524" s="26"/>
      <c r="K524" s="26"/>
      <c r="L524" s="26"/>
      <c r="M524" s="27">
        <f>SUM(M523:M523)</f>
        <v>0</v>
      </c>
      <c r="N524" s="344"/>
      <c r="O524" s="345"/>
      <c r="P524" s="345"/>
      <c r="Q524" s="345"/>
      <c r="R524" s="345"/>
      <c r="S524" s="346"/>
    </row>
    <row r="525" ht="13.5" thickBot="1"/>
    <row r="526" spans="1:19" ht="17.25" customHeight="1" thickBot="1">
      <c r="A526" s="191"/>
      <c r="B526" s="309" t="str">
        <f>'Planilha Pad. SINAPI'!C100</f>
        <v>CAIXA D´AGUA EM POLIETILENO, 500 LITROS, COM ACESSÓRIOS</v>
      </c>
      <c r="C526" s="310"/>
      <c r="D526" s="310"/>
      <c r="E526" s="310"/>
      <c r="F526" s="310"/>
      <c r="G526" s="310"/>
      <c r="H526" s="310"/>
      <c r="I526" s="310"/>
      <c r="J526" s="310"/>
      <c r="K526" s="310"/>
      <c r="L526" s="310"/>
      <c r="M526" s="310"/>
      <c r="N526" s="310"/>
      <c r="O526" s="311"/>
      <c r="P526" s="312" t="s">
        <v>19</v>
      </c>
      <c r="Q526" s="313"/>
      <c r="R526" s="41">
        <f>I530-M530</f>
        <v>10</v>
      </c>
      <c r="S526" s="42"/>
    </row>
    <row r="527" spans="1:19" ht="13.5" customHeight="1">
      <c r="A527" s="314"/>
      <c r="B527" s="315"/>
      <c r="C527" s="316"/>
      <c r="D527" s="12" t="s">
        <v>32</v>
      </c>
      <c r="E527" s="12" t="s">
        <v>33</v>
      </c>
      <c r="F527" s="12" t="s">
        <v>34</v>
      </c>
      <c r="G527" s="12" t="s">
        <v>35</v>
      </c>
      <c r="H527" s="13" t="s">
        <v>36</v>
      </c>
      <c r="I527" s="320" t="s">
        <v>37</v>
      </c>
      <c r="J527" s="322" t="s">
        <v>38</v>
      </c>
      <c r="K527" s="323"/>
      <c r="L527" s="324"/>
      <c r="M527" s="320" t="s">
        <v>37</v>
      </c>
      <c r="N527" s="338"/>
      <c r="O527" s="339"/>
      <c r="P527" s="339"/>
      <c r="Q527" s="339"/>
      <c r="R527" s="339"/>
      <c r="S527" s="340"/>
    </row>
    <row r="528" spans="1:19" ht="14.25" customHeight="1">
      <c r="A528" s="317"/>
      <c r="B528" s="318"/>
      <c r="C528" s="319"/>
      <c r="D528" s="14"/>
      <c r="E528" s="14"/>
      <c r="F528" s="14"/>
      <c r="G528" s="14" t="s">
        <v>41</v>
      </c>
      <c r="H528" s="15"/>
      <c r="I528" s="321"/>
      <c r="J528" s="15" t="s">
        <v>42</v>
      </c>
      <c r="K528" s="15" t="s">
        <v>43</v>
      </c>
      <c r="L528" s="15" t="s">
        <v>36</v>
      </c>
      <c r="M528" s="321"/>
      <c r="N528" s="341"/>
      <c r="O528" s="342"/>
      <c r="P528" s="342"/>
      <c r="Q528" s="342"/>
      <c r="R528" s="342"/>
      <c r="S528" s="343"/>
    </row>
    <row r="529" spans="1:19" ht="13.5" customHeight="1">
      <c r="A529" s="16"/>
      <c r="B529" s="334"/>
      <c r="C529" s="335"/>
      <c r="D529" s="17"/>
      <c r="E529" s="18"/>
      <c r="F529" s="17"/>
      <c r="G529" s="17">
        <v>10</v>
      </c>
      <c r="H529" s="19">
        <v>1</v>
      </c>
      <c r="I529" s="19">
        <f>H529*G529</f>
        <v>10</v>
      </c>
      <c r="J529" s="19"/>
      <c r="K529" s="19"/>
      <c r="L529" s="19"/>
      <c r="M529" s="20">
        <f>J529*K529*L529</f>
        <v>0</v>
      </c>
      <c r="N529" s="341"/>
      <c r="O529" s="342"/>
      <c r="P529" s="342"/>
      <c r="Q529" s="342"/>
      <c r="R529" s="342"/>
      <c r="S529" s="343"/>
    </row>
    <row r="530" spans="1:19" ht="14.25" customHeight="1" thickBot="1">
      <c r="A530" s="21"/>
      <c r="B530" s="22"/>
      <c r="C530" s="22"/>
      <c r="D530" s="23"/>
      <c r="E530" s="24"/>
      <c r="F530" s="23"/>
      <c r="G530" s="23"/>
      <c r="H530" s="23"/>
      <c r="I530" s="25">
        <f>SUM(I529:I529)</f>
        <v>10</v>
      </c>
      <c r="J530" s="26"/>
      <c r="K530" s="26"/>
      <c r="L530" s="26"/>
      <c r="M530" s="27">
        <f>SUM(M529:M529)</f>
        <v>0</v>
      </c>
      <c r="N530" s="344"/>
      <c r="O530" s="345"/>
      <c r="P530" s="345"/>
      <c r="Q530" s="345"/>
      <c r="R530" s="345"/>
      <c r="S530" s="346"/>
    </row>
    <row r="531" ht="13.5" thickBot="1"/>
    <row r="532" spans="1:19" ht="17.25" customHeight="1" thickBot="1">
      <c r="A532" s="191"/>
      <c r="B532" s="309" t="str">
        <f>'Planilha Pad. SINAPI'!C101</f>
        <v>REGISTRO DE GAVETA BRUTO, LATÃO, ROSCÁVEL, 3/4", FORNECIDO E INSTALADO</v>
      </c>
      <c r="C532" s="310"/>
      <c r="D532" s="310"/>
      <c r="E532" s="310"/>
      <c r="F532" s="310"/>
      <c r="G532" s="310"/>
      <c r="H532" s="310"/>
      <c r="I532" s="310"/>
      <c r="J532" s="310"/>
      <c r="K532" s="310"/>
      <c r="L532" s="310"/>
      <c r="M532" s="310"/>
      <c r="N532" s="310"/>
      <c r="O532" s="311"/>
      <c r="P532" s="312" t="s">
        <v>19</v>
      </c>
      <c r="Q532" s="313"/>
      <c r="R532" s="41">
        <f>I536-M536</f>
        <v>10</v>
      </c>
      <c r="S532" s="42"/>
    </row>
    <row r="533" spans="1:19" ht="13.5" customHeight="1">
      <c r="A533" s="314"/>
      <c r="B533" s="315"/>
      <c r="C533" s="316"/>
      <c r="D533" s="12" t="s">
        <v>32</v>
      </c>
      <c r="E533" s="12" t="s">
        <v>33</v>
      </c>
      <c r="F533" s="12" t="s">
        <v>34</v>
      </c>
      <c r="G533" s="12" t="s">
        <v>35</v>
      </c>
      <c r="H533" s="13" t="s">
        <v>36</v>
      </c>
      <c r="I533" s="320" t="s">
        <v>37</v>
      </c>
      <c r="J533" s="322" t="s">
        <v>38</v>
      </c>
      <c r="K533" s="323"/>
      <c r="L533" s="324"/>
      <c r="M533" s="320" t="s">
        <v>37</v>
      </c>
      <c r="N533" s="338"/>
      <c r="O533" s="339"/>
      <c r="P533" s="339"/>
      <c r="Q533" s="339"/>
      <c r="R533" s="339"/>
      <c r="S533" s="340"/>
    </row>
    <row r="534" spans="1:19" ht="14.25" customHeight="1">
      <c r="A534" s="317"/>
      <c r="B534" s="318"/>
      <c r="C534" s="319"/>
      <c r="D534" s="14"/>
      <c r="E534" s="14"/>
      <c r="F534" s="14"/>
      <c r="G534" s="14" t="s">
        <v>41</v>
      </c>
      <c r="H534" s="15"/>
      <c r="I534" s="321"/>
      <c r="J534" s="15" t="s">
        <v>42</v>
      </c>
      <c r="K534" s="15" t="s">
        <v>43</v>
      </c>
      <c r="L534" s="15" t="s">
        <v>36</v>
      </c>
      <c r="M534" s="321"/>
      <c r="N534" s="341"/>
      <c r="O534" s="342"/>
      <c r="P534" s="342"/>
      <c r="Q534" s="342"/>
      <c r="R534" s="342"/>
      <c r="S534" s="343"/>
    </row>
    <row r="535" spans="1:19" ht="13.5" customHeight="1">
      <c r="A535" s="16"/>
      <c r="B535" s="334"/>
      <c r="C535" s="335"/>
      <c r="D535" s="17"/>
      <c r="E535" s="18"/>
      <c r="F535" s="17"/>
      <c r="G535" s="17">
        <v>10</v>
      </c>
      <c r="H535" s="19">
        <v>1</v>
      </c>
      <c r="I535" s="19">
        <f>H535*G535</f>
        <v>10</v>
      </c>
      <c r="J535" s="19"/>
      <c r="K535" s="19"/>
      <c r="L535" s="19"/>
      <c r="M535" s="20">
        <f>J535*K535*L535</f>
        <v>0</v>
      </c>
      <c r="N535" s="341"/>
      <c r="O535" s="342"/>
      <c r="P535" s="342"/>
      <c r="Q535" s="342"/>
      <c r="R535" s="342"/>
      <c r="S535" s="343"/>
    </row>
    <row r="536" spans="1:19" ht="14.25" customHeight="1" thickBot="1">
      <c r="A536" s="21"/>
      <c r="B536" s="22"/>
      <c r="C536" s="22"/>
      <c r="D536" s="23"/>
      <c r="E536" s="24"/>
      <c r="F536" s="23"/>
      <c r="G536" s="23"/>
      <c r="H536" s="23"/>
      <c r="I536" s="25">
        <f>SUM(I535:I535)</f>
        <v>10</v>
      </c>
      <c r="J536" s="26"/>
      <c r="K536" s="26"/>
      <c r="L536" s="26"/>
      <c r="M536" s="27">
        <f>SUM(M535:M535)</f>
        <v>0</v>
      </c>
      <c r="N536" s="344"/>
      <c r="O536" s="345"/>
      <c r="P536" s="345"/>
      <c r="Q536" s="345"/>
      <c r="R536" s="345"/>
      <c r="S536" s="346"/>
    </row>
    <row r="537" ht="13.5" thickBot="1"/>
    <row r="538" spans="1:19" ht="17.25" customHeight="1" thickBot="1">
      <c r="A538" s="191"/>
      <c r="B538" s="309" t="str">
        <f>'Planilha Pad. SINAPI'!C102</f>
        <v>REGISTRO GAVETA BRUTO, LATÃO, ROSCAVEL, 3/4", COM ACABAMENTO E CANOPLA CROMADOS. FORNECIDO E INSTALADO EM RAMAL DE ÁGUA</v>
      </c>
      <c r="C538" s="310"/>
      <c r="D538" s="310"/>
      <c r="E538" s="310"/>
      <c r="F538" s="310"/>
      <c r="G538" s="310"/>
      <c r="H538" s="310"/>
      <c r="I538" s="310"/>
      <c r="J538" s="310"/>
      <c r="K538" s="310"/>
      <c r="L538" s="310"/>
      <c r="M538" s="310"/>
      <c r="N538" s="310"/>
      <c r="O538" s="311"/>
      <c r="P538" s="312" t="s">
        <v>19</v>
      </c>
      <c r="Q538" s="313"/>
      <c r="R538" s="41">
        <f>I542-M542</f>
        <v>10</v>
      </c>
      <c r="S538" s="42"/>
    </row>
    <row r="539" spans="1:19" ht="13.5" customHeight="1">
      <c r="A539" s="314"/>
      <c r="B539" s="315"/>
      <c r="C539" s="316"/>
      <c r="D539" s="12" t="s">
        <v>32</v>
      </c>
      <c r="E539" s="12" t="s">
        <v>33</v>
      </c>
      <c r="F539" s="12" t="s">
        <v>34</v>
      </c>
      <c r="G539" s="12" t="s">
        <v>35</v>
      </c>
      <c r="H539" s="13" t="s">
        <v>36</v>
      </c>
      <c r="I539" s="320" t="s">
        <v>37</v>
      </c>
      <c r="J539" s="322" t="s">
        <v>38</v>
      </c>
      <c r="K539" s="323"/>
      <c r="L539" s="324"/>
      <c r="M539" s="320" t="s">
        <v>37</v>
      </c>
      <c r="N539" s="338"/>
      <c r="O539" s="339"/>
      <c r="P539" s="339"/>
      <c r="Q539" s="339"/>
      <c r="R539" s="339"/>
      <c r="S539" s="340"/>
    </row>
    <row r="540" spans="1:19" ht="14.25" customHeight="1">
      <c r="A540" s="317"/>
      <c r="B540" s="318"/>
      <c r="C540" s="319"/>
      <c r="D540" s="14"/>
      <c r="E540" s="14"/>
      <c r="F540" s="14"/>
      <c r="G540" s="14" t="s">
        <v>41</v>
      </c>
      <c r="H540" s="15"/>
      <c r="I540" s="321"/>
      <c r="J540" s="15" t="s">
        <v>42</v>
      </c>
      <c r="K540" s="15" t="s">
        <v>43</v>
      </c>
      <c r="L540" s="15" t="s">
        <v>36</v>
      </c>
      <c r="M540" s="321"/>
      <c r="N540" s="341"/>
      <c r="O540" s="342"/>
      <c r="P540" s="342"/>
      <c r="Q540" s="342"/>
      <c r="R540" s="342"/>
      <c r="S540" s="343"/>
    </row>
    <row r="541" spans="1:19" ht="13.5" customHeight="1">
      <c r="A541" s="16"/>
      <c r="B541" s="334"/>
      <c r="C541" s="335"/>
      <c r="D541" s="17"/>
      <c r="E541" s="18"/>
      <c r="F541" s="17"/>
      <c r="G541" s="17">
        <v>10</v>
      </c>
      <c r="H541" s="19">
        <v>1</v>
      </c>
      <c r="I541" s="19">
        <f>H541*G541</f>
        <v>10</v>
      </c>
      <c r="J541" s="19"/>
      <c r="K541" s="19"/>
      <c r="L541" s="19"/>
      <c r="M541" s="20">
        <f>J541*K541*L541</f>
        <v>0</v>
      </c>
      <c r="N541" s="341"/>
      <c r="O541" s="342"/>
      <c r="P541" s="342"/>
      <c r="Q541" s="342"/>
      <c r="R541" s="342"/>
      <c r="S541" s="343"/>
    </row>
    <row r="542" spans="1:19" ht="14.25" customHeight="1" thickBot="1">
      <c r="A542" s="21"/>
      <c r="B542" s="22"/>
      <c r="C542" s="22"/>
      <c r="D542" s="23"/>
      <c r="E542" s="24"/>
      <c r="F542" s="23"/>
      <c r="G542" s="23"/>
      <c r="H542" s="23"/>
      <c r="I542" s="25">
        <f>SUM(I541:I541)</f>
        <v>10</v>
      </c>
      <c r="J542" s="26"/>
      <c r="K542" s="26"/>
      <c r="L542" s="26"/>
      <c r="M542" s="27">
        <f>SUM(M541:M541)</f>
        <v>0</v>
      </c>
      <c r="N542" s="344"/>
      <c r="O542" s="345"/>
      <c r="P542" s="345"/>
      <c r="Q542" s="345"/>
      <c r="R542" s="345"/>
      <c r="S542" s="346"/>
    </row>
    <row r="543" ht="13.5" thickBot="1"/>
    <row r="544" spans="1:19" ht="15.75" customHeight="1" thickBot="1">
      <c r="A544" s="191"/>
      <c r="B544" s="309" t="str">
        <f>'Planilha Pad. SINAPI'!C103</f>
        <v>REGISTRO DE PRESSÃO BRUTO, LATÃO, ROSCAVEL, 1/2", COM ACABAMENTO E CANOPLA CROMADOS. FORNECIDO E INSTALADO EM RAMAL DE ÁGUA</v>
      </c>
      <c r="C544" s="310"/>
      <c r="D544" s="310"/>
      <c r="E544" s="310"/>
      <c r="F544" s="310"/>
      <c r="G544" s="310"/>
      <c r="H544" s="310"/>
      <c r="I544" s="310"/>
      <c r="J544" s="310"/>
      <c r="K544" s="310"/>
      <c r="L544" s="310"/>
      <c r="M544" s="310"/>
      <c r="N544" s="310"/>
      <c r="O544" s="311"/>
      <c r="P544" s="312" t="s">
        <v>19</v>
      </c>
      <c r="Q544" s="313"/>
      <c r="R544" s="41">
        <f>I548-M548</f>
        <v>10</v>
      </c>
      <c r="S544" s="42"/>
    </row>
    <row r="545" spans="1:19" ht="16.5" customHeight="1">
      <c r="A545" s="314"/>
      <c r="B545" s="315"/>
      <c r="C545" s="316"/>
      <c r="D545" s="12" t="s">
        <v>32</v>
      </c>
      <c r="E545" s="12" t="s">
        <v>33</v>
      </c>
      <c r="F545" s="12" t="s">
        <v>34</v>
      </c>
      <c r="G545" s="12" t="s">
        <v>35</v>
      </c>
      <c r="H545" s="13" t="s">
        <v>36</v>
      </c>
      <c r="I545" s="320" t="s">
        <v>37</v>
      </c>
      <c r="J545" s="322" t="s">
        <v>38</v>
      </c>
      <c r="K545" s="323"/>
      <c r="L545" s="324"/>
      <c r="M545" s="320" t="s">
        <v>37</v>
      </c>
      <c r="N545" s="338"/>
      <c r="O545" s="339"/>
      <c r="P545" s="339"/>
      <c r="Q545" s="339"/>
      <c r="R545" s="339"/>
      <c r="S545" s="340"/>
    </row>
    <row r="546" spans="1:19" ht="15" customHeight="1">
      <c r="A546" s="317"/>
      <c r="B546" s="318"/>
      <c r="C546" s="319"/>
      <c r="D546" s="14"/>
      <c r="E546" s="14"/>
      <c r="F546" s="14"/>
      <c r="G546" s="14" t="s">
        <v>41</v>
      </c>
      <c r="H546" s="15"/>
      <c r="I546" s="321"/>
      <c r="J546" s="15" t="s">
        <v>42</v>
      </c>
      <c r="K546" s="15" t="s">
        <v>43</v>
      </c>
      <c r="L546" s="15" t="s">
        <v>36</v>
      </c>
      <c r="M546" s="321"/>
      <c r="N546" s="341"/>
      <c r="O546" s="342"/>
      <c r="P546" s="342"/>
      <c r="Q546" s="342"/>
      <c r="R546" s="342"/>
      <c r="S546" s="343"/>
    </row>
    <row r="547" spans="1:19" ht="11.25" customHeight="1">
      <c r="A547" s="16"/>
      <c r="B547" s="334"/>
      <c r="C547" s="335"/>
      <c r="D547" s="17"/>
      <c r="E547" s="18"/>
      <c r="F547" s="17"/>
      <c r="G547" s="17">
        <v>10</v>
      </c>
      <c r="H547" s="19">
        <v>1</v>
      </c>
      <c r="I547" s="19">
        <f>H547*G547</f>
        <v>10</v>
      </c>
      <c r="J547" s="19"/>
      <c r="K547" s="19"/>
      <c r="L547" s="19"/>
      <c r="M547" s="20">
        <f>J547*K547*L547</f>
        <v>0</v>
      </c>
      <c r="N547" s="341"/>
      <c r="O547" s="342"/>
      <c r="P547" s="342"/>
      <c r="Q547" s="342"/>
      <c r="R547" s="342"/>
      <c r="S547" s="343"/>
    </row>
    <row r="548" spans="1:19" ht="15.75" customHeight="1" thickBot="1">
      <c r="A548" s="21"/>
      <c r="B548" s="22"/>
      <c r="C548" s="22"/>
      <c r="D548" s="23"/>
      <c r="E548" s="24"/>
      <c r="F548" s="23"/>
      <c r="G548" s="23"/>
      <c r="H548" s="23"/>
      <c r="I548" s="25">
        <f>SUM(I547:I547)</f>
        <v>10</v>
      </c>
      <c r="J548" s="26"/>
      <c r="K548" s="26"/>
      <c r="L548" s="26"/>
      <c r="M548" s="27">
        <f>SUM(M547:M547)</f>
        <v>0</v>
      </c>
      <c r="N548" s="344"/>
      <c r="O548" s="345"/>
      <c r="P548" s="345"/>
      <c r="Q548" s="345"/>
      <c r="R548" s="345"/>
      <c r="S548" s="346"/>
    </row>
    <row r="549" ht="13.5" thickBot="1"/>
    <row r="550" spans="1:19" ht="28.5" customHeight="1" thickBot="1">
      <c r="A550" s="191"/>
      <c r="B550" s="309" t="str">
        <f>'Planilha Pad. SINAPI'!C104</f>
        <v>VASO SANITARIO SIFONADO CONVENCIONAL COM LOUÇA BRANCA, INCLUSO CONJUNTO DE LIGAÇÃO PARA BACIA SANITÁRIA AJUSTÁVEL - FORNECIMENTO E INSTALAÇÃO</v>
      </c>
      <c r="C550" s="310"/>
      <c r="D550" s="310"/>
      <c r="E550" s="310"/>
      <c r="F550" s="310"/>
      <c r="G550" s="310"/>
      <c r="H550" s="310"/>
      <c r="I550" s="310"/>
      <c r="J550" s="310"/>
      <c r="K550" s="310"/>
      <c r="L550" s="310"/>
      <c r="M550" s="310"/>
      <c r="N550" s="310"/>
      <c r="O550" s="311"/>
      <c r="P550" s="312" t="s">
        <v>19</v>
      </c>
      <c r="Q550" s="313"/>
      <c r="R550" s="41">
        <f>I554-M554</f>
        <v>10</v>
      </c>
      <c r="S550" s="42"/>
    </row>
    <row r="551" spans="1:19" ht="13.5" customHeight="1">
      <c r="A551" s="314"/>
      <c r="B551" s="315"/>
      <c r="C551" s="316"/>
      <c r="D551" s="12" t="s">
        <v>32</v>
      </c>
      <c r="E551" s="12" t="s">
        <v>33</v>
      </c>
      <c r="F551" s="12" t="s">
        <v>34</v>
      </c>
      <c r="G551" s="12" t="s">
        <v>35</v>
      </c>
      <c r="H551" s="13" t="s">
        <v>36</v>
      </c>
      <c r="I551" s="320" t="s">
        <v>37</v>
      </c>
      <c r="J551" s="322" t="s">
        <v>38</v>
      </c>
      <c r="K551" s="323"/>
      <c r="L551" s="324"/>
      <c r="M551" s="320" t="s">
        <v>37</v>
      </c>
      <c r="N551" s="338"/>
      <c r="O551" s="339"/>
      <c r="P551" s="339"/>
      <c r="Q551" s="339"/>
      <c r="R551" s="339"/>
      <c r="S551" s="340"/>
    </row>
    <row r="552" spans="1:19" ht="14.25" customHeight="1">
      <c r="A552" s="317"/>
      <c r="B552" s="318"/>
      <c r="C552" s="319"/>
      <c r="D552" s="14"/>
      <c r="E552" s="14"/>
      <c r="F552" s="14"/>
      <c r="G552" s="14" t="s">
        <v>41</v>
      </c>
      <c r="H552" s="15"/>
      <c r="I552" s="321"/>
      <c r="J552" s="15" t="s">
        <v>42</v>
      </c>
      <c r="K552" s="15" t="s">
        <v>43</v>
      </c>
      <c r="L552" s="15" t="s">
        <v>36</v>
      </c>
      <c r="M552" s="321"/>
      <c r="N552" s="341"/>
      <c r="O552" s="342"/>
      <c r="P552" s="342"/>
      <c r="Q552" s="342"/>
      <c r="R552" s="342"/>
      <c r="S552" s="343"/>
    </row>
    <row r="553" spans="1:19" ht="13.5" customHeight="1">
      <c r="A553" s="16"/>
      <c r="B553" s="334"/>
      <c r="C553" s="335"/>
      <c r="D553" s="17"/>
      <c r="E553" s="18"/>
      <c r="F553" s="17"/>
      <c r="G553" s="17">
        <v>10</v>
      </c>
      <c r="H553" s="19">
        <v>1</v>
      </c>
      <c r="I553" s="19">
        <f>H553*G553</f>
        <v>10</v>
      </c>
      <c r="J553" s="19"/>
      <c r="K553" s="19"/>
      <c r="L553" s="19"/>
      <c r="M553" s="20">
        <f>J553*K553*L553</f>
        <v>0</v>
      </c>
      <c r="N553" s="341"/>
      <c r="O553" s="342"/>
      <c r="P553" s="342"/>
      <c r="Q553" s="342"/>
      <c r="R553" s="342"/>
      <c r="S553" s="343"/>
    </row>
    <row r="554" spans="1:19" ht="14.25" customHeight="1" thickBot="1">
      <c r="A554" s="21"/>
      <c r="B554" s="22"/>
      <c r="C554" s="22"/>
      <c r="D554" s="23"/>
      <c r="E554" s="24"/>
      <c r="F554" s="23"/>
      <c r="G554" s="23"/>
      <c r="H554" s="23"/>
      <c r="I554" s="25">
        <f>SUM(I553:I553)</f>
        <v>10</v>
      </c>
      <c r="J554" s="26"/>
      <c r="K554" s="26"/>
      <c r="L554" s="26"/>
      <c r="M554" s="27">
        <f>SUM(M553:M553)</f>
        <v>0</v>
      </c>
      <c r="N554" s="344"/>
      <c r="O554" s="345"/>
      <c r="P554" s="345"/>
      <c r="Q554" s="345"/>
      <c r="R554" s="345"/>
      <c r="S554" s="346"/>
    </row>
    <row r="555" ht="13.5" thickBot="1"/>
    <row r="556" spans="1:19" ht="23.25" customHeight="1" thickBot="1">
      <c r="A556" s="191"/>
      <c r="B556" s="309" t="str">
        <f>'Planilha Pad. SINAPI'!C105</f>
        <v>CAIXA DE DESCARGA PLÁSTICA DE SOBREPOR 6/9 LITROS, REF. ASTRA, AKROS OU EQUIVALENTE</v>
      </c>
      <c r="C556" s="310"/>
      <c r="D556" s="310"/>
      <c r="E556" s="310"/>
      <c r="F556" s="310"/>
      <c r="G556" s="310"/>
      <c r="H556" s="310"/>
      <c r="I556" s="310"/>
      <c r="J556" s="310"/>
      <c r="K556" s="310"/>
      <c r="L556" s="310"/>
      <c r="M556" s="310"/>
      <c r="N556" s="310"/>
      <c r="O556" s="311"/>
      <c r="P556" s="312" t="s">
        <v>19</v>
      </c>
      <c r="Q556" s="313"/>
      <c r="R556" s="41">
        <f>I560-M560</f>
        <v>10</v>
      </c>
      <c r="S556" s="42"/>
    </row>
    <row r="557" spans="1:19" ht="13.5" customHeight="1">
      <c r="A557" s="314"/>
      <c r="B557" s="315"/>
      <c r="C557" s="316"/>
      <c r="D557" s="12" t="s">
        <v>32</v>
      </c>
      <c r="E557" s="12" t="s">
        <v>33</v>
      </c>
      <c r="F557" s="12" t="s">
        <v>34</v>
      </c>
      <c r="G557" s="12" t="s">
        <v>35</v>
      </c>
      <c r="H557" s="13" t="s">
        <v>36</v>
      </c>
      <c r="I557" s="320" t="s">
        <v>37</v>
      </c>
      <c r="J557" s="322" t="s">
        <v>38</v>
      </c>
      <c r="K557" s="323"/>
      <c r="L557" s="324"/>
      <c r="M557" s="320" t="s">
        <v>37</v>
      </c>
      <c r="N557" s="338"/>
      <c r="O557" s="339"/>
      <c r="P557" s="339"/>
      <c r="Q557" s="339"/>
      <c r="R557" s="339"/>
      <c r="S557" s="340"/>
    </row>
    <row r="558" spans="1:19" ht="14.25" customHeight="1">
      <c r="A558" s="317"/>
      <c r="B558" s="318"/>
      <c r="C558" s="319"/>
      <c r="D558" s="14"/>
      <c r="E558" s="14"/>
      <c r="F558" s="14"/>
      <c r="G558" s="14" t="s">
        <v>41</v>
      </c>
      <c r="H558" s="15"/>
      <c r="I558" s="321"/>
      <c r="J558" s="15" t="s">
        <v>42</v>
      </c>
      <c r="K558" s="15" t="s">
        <v>43</v>
      </c>
      <c r="L558" s="15" t="s">
        <v>36</v>
      </c>
      <c r="M558" s="321"/>
      <c r="N558" s="341"/>
      <c r="O558" s="342"/>
      <c r="P558" s="342"/>
      <c r="Q558" s="342"/>
      <c r="R558" s="342"/>
      <c r="S558" s="343"/>
    </row>
    <row r="559" spans="1:19" ht="13.5" customHeight="1">
      <c r="A559" s="16"/>
      <c r="B559" s="334"/>
      <c r="C559" s="335"/>
      <c r="D559" s="17"/>
      <c r="E559" s="18"/>
      <c r="F559" s="17"/>
      <c r="G559" s="17">
        <v>10</v>
      </c>
      <c r="H559" s="19">
        <v>1</v>
      </c>
      <c r="I559" s="19">
        <f>H559*G559</f>
        <v>10</v>
      </c>
      <c r="J559" s="19"/>
      <c r="K559" s="19"/>
      <c r="L559" s="19"/>
      <c r="M559" s="20">
        <f>J559*K559*L559</f>
        <v>0</v>
      </c>
      <c r="N559" s="341"/>
      <c r="O559" s="342"/>
      <c r="P559" s="342"/>
      <c r="Q559" s="342"/>
      <c r="R559" s="342"/>
      <c r="S559" s="343"/>
    </row>
    <row r="560" spans="1:19" ht="14.25" customHeight="1" thickBot="1">
      <c r="A560" s="21"/>
      <c r="B560" s="22"/>
      <c r="C560" s="22"/>
      <c r="D560" s="23"/>
      <c r="E560" s="24"/>
      <c r="F560" s="23"/>
      <c r="G560" s="23"/>
      <c r="H560" s="23"/>
      <c r="I560" s="25">
        <f>SUM(I559:I559)</f>
        <v>10</v>
      </c>
      <c r="J560" s="26"/>
      <c r="K560" s="26"/>
      <c r="L560" s="26"/>
      <c r="M560" s="27">
        <f>SUM(M559:M559)</f>
        <v>0</v>
      </c>
      <c r="N560" s="344"/>
      <c r="O560" s="345"/>
      <c r="P560" s="345"/>
      <c r="Q560" s="345"/>
      <c r="R560" s="345"/>
      <c r="S560" s="346"/>
    </row>
    <row r="561" ht="13.5" thickBot="1"/>
    <row r="562" spans="1:19" ht="30.75" customHeight="1" thickBot="1">
      <c r="A562" s="191"/>
      <c r="B562" s="309" t="str">
        <f>'Planilha Pad. SINAPI'!C106</f>
        <v>LAVATÓRIO LOUÇA BRANCA SUSPENSO, 29,5 X 39CM OU EQUIVALENTE, PADRÃO POPULAR, INCLUSO SIFÃO FLEXIVÉL EM PVC, VÁLVULA E ENGATE FLEXIVEL 30 CM E TORNEIRA CROMADA DE MESA, PADRÃO POPULAR  - FORNECIMENTO E INSTALAÇÃO</v>
      </c>
      <c r="C562" s="310"/>
      <c r="D562" s="310"/>
      <c r="E562" s="310"/>
      <c r="F562" s="310"/>
      <c r="G562" s="310"/>
      <c r="H562" s="310"/>
      <c r="I562" s="310"/>
      <c r="J562" s="310"/>
      <c r="K562" s="310"/>
      <c r="L562" s="310"/>
      <c r="M562" s="310"/>
      <c r="N562" s="310"/>
      <c r="O562" s="311"/>
      <c r="P562" s="312" t="s">
        <v>19</v>
      </c>
      <c r="Q562" s="313"/>
      <c r="R562" s="41">
        <f>I566-M566</f>
        <v>10</v>
      </c>
      <c r="S562" s="42"/>
    </row>
    <row r="563" spans="1:19" ht="13.5" customHeight="1">
      <c r="A563" s="314"/>
      <c r="B563" s="315"/>
      <c r="C563" s="316"/>
      <c r="D563" s="12" t="s">
        <v>32</v>
      </c>
      <c r="E563" s="12" t="s">
        <v>33</v>
      </c>
      <c r="F563" s="12" t="s">
        <v>34</v>
      </c>
      <c r="G563" s="12" t="s">
        <v>35</v>
      </c>
      <c r="H563" s="13" t="s">
        <v>36</v>
      </c>
      <c r="I563" s="320" t="s">
        <v>37</v>
      </c>
      <c r="J563" s="322" t="s">
        <v>38</v>
      </c>
      <c r="K563" s="323"/>
      <c r="L563" s="324"/>
      <c r="M563" s="320" t="s">
        <v>37</v>
      </c>
      <c r="N563" s="338"/>
      <c r="O563" s="339"/>
      <c r="P563" s="339"/>
      <c r="Q563" s="339"/>
      <c r="R563" s="339"/>
      <c r="S563" s="340"/>
    </row>
    <row r="564" spans="1:19" ht="14.25" customHeight="1">
      <c r="A564" s="317"/>
      <c r="B564" s="318"/>
      <c r="C564" s="319"/>
      <c r="D564" s="14"/>
      <c r="E564" s="14"/>
      <c r="F564" s="14"/>
      <c r="G564" s="14" t="s">
        <v>41</v>
      </c>
      <c r="H564" s="15"/>
      <c r="I564" s="321"/>
      <c r="J564" s="15" t="s">
        <v>42</v>
      </c>
      <c r="K564" s="15" t="s">
        <v>43</v>
      </c>
      <c r="L564" s="15" t="s">
        <v>36</v>
      </c>
      <c r="M564" s="321"/>
      <c r="N564" s="341"/>
      <c r="O564" s="342"/>
      <c r="P564" s="342"/>
      <c r="Q564" s="342"/>
      <c r="R564" s="342"/>
      <c r="S564" s="343"/>
    </row>
    <row r="565" spans="1:19" ht="13.5" customHeight="1">
      <c r="A565" s="16"/>
      <c r="B565" s="334"/>
      <c r="C565" s="335"/>
      <c r="D565" s="17"/>
      <c r="E565" s="18"/>
      <c r="F565" s="17"/>
      <c r="G565" s="17">
        <v>10</v>
      </c>
      <c r="H565" s="19">
        <v>1</v>
      </c>
      <c r="I565" s="19">
        <f>H565*G565</f>
        <v>10</v>
      </c>
      <c r="J565" s="19"/>
      <c r="K565" s="19"/>
      <c r="L565" s="19"/>
      <c r="M565" s="20">
        <f>J565*K565*L565</f>
        <v>0</v>
      </c>
      <c r="N565" s="341"/>
      <c r="O565" s="342"/>
      <c r="P565" s="342"/>
      <c r="Q565" s="342"/>
      <c r="R565" s="342"/>
      <c r="S565" s="343"/>
    </row>
    <row r="566" spans="1:19" ht="14.25" customHeight="1" thickBot="1">
      <c r="A566" s="21"/>
      <c r="B566" s="22"/>
      <c r="C566" s="22"/>
      <c r="D566" s="23"/>
      <c r="E566" s="24"/>
      <c r="F566" s="23"/>
      <c r="G566" s="23"/>
      <c r="H566" s="23"/>
      <c r="I566" s="25">
        <f>SUM(I565:I565)</f>
        <v>10</v>
      </c>
      <c r="J566" s="26"/>
      <c r="K566" s="26"/>
      <c r="L566" s="26"/>
      <c r="M566" s="27">
        <f>SUM(M565:M565)</f>
        <v>0</v>
      </c>
      <c r="N566" s="344"/>
      <c r="O566" s="345"/>
      <c r="P566" s="345"/>
      <c r="Q566" s="345"/>
      <c r="R566" s="345"/>
      <c r="S566" s="346"/>
    </row>
    <row r="567" ht="13.5" thickBot="1"/>
    <row r="568" spans="1:19" ht="30.75" customHeight="1" thickBot="1">
      <c r="A568" s="191"/>
      <c r="B568" s="309" t="str">
        <f>'Planilha Pad. SINAPI'!C107</f>
        <v>BANCADA DE MÁRMORE SINTÉTICO 120 X 60CM, COM CUBA INTEGRADA, INCLUSO SIFÃO TIPO FLEXIVÉL EM PVC, VALVULA EM PLÁSTICO CROMADO TIPO AMERICANA E TORNEIRA CROMADA LONGA, DE PAREDE, PADRÃO POPULAR - FORNECIMENTO E INSTALAÇÃO</v>
      </c>
      <c r="C568" s="310"/>
      <c r="D568" s="310"/>
      <c r="E568" s="310"/>
      <c r="F568" s="310"/>
      <c r="G568" s="310"/>
      <c r="H568" s="310"/>
      <c r="I568" s="310"/>
      <c r="J568" s="310"/>
      <c r="K568" s="310"/>
      <c r="L568" s="310"/>
      <c r="M568" s="310"/>
      <c r="N568" s="310"/>
      <c r="O568" s="311"/>
      <c r="P568" s="312" t="s">
        <v>19</v>
      </c>
      <c r="Q568" s="313"/>
      <c r="R568" s="41">
        <f>I572-M572</f>
        <v>10</v>
      </c>
      <c r="S568" s="42"/>
    </row>
    <row r="569" spans="1:19" ht="13.5" customHeight="1">
      <c r="A569" s="314"/>
      <c r="B569" s="315"/>
      <c r="C569" s="316"/>
      <c r="D569" s="12" t="s">
        <v>32</v>
      </c>
      <c r="E569" s="12" t="s">
        <v>33</v>
      </c>
      <c r="F569" s="12" t="s">
        <v>34</v>
      </c>
      <c r="G569" s="12" t="s">
        <v>35</v>
      </c>
      <c r="H569" s="13" t="s">
        <v>36</v>
      </c>
      <c r="I569" s="320" t="s">
        <v>37</v>
      </c>
      <c r="J569" s="322" t="s">
        <v>38</v>
      </c>
      <c r="K569" s="323"/>
      <c r="L569" s="324"/>
      <c r="M569" s="320" t="s">
        <v>37</v>
      </c>
      <c r="N569" s="338"/>
      <c r="O569" s="339"/>
      <c r="P569" s="339"/>
      <c r="Q569" s="339"/>
      <c r="R569" s="339"/>
      <c r="S569" s="340"/>
    </row>
    <row r="570" spans="1:19" ht="14.25" customHeight="1">
      <c r="A570" s="317"/>
      <c r="B570" s="318"/>
      <c r="C570" s="319"/>
      <c r="D570" s="14"/>
      <c r="E570" s="14"/>
      <c r="F570" s="14"/>
      <c r="G570" s="14" t="s">
        <v>41</v>
      </c>
      <c r="H570" s="15"/>
      <c r="I570" s="321"/>
      <c r="J570" s="15" t="s">
        <v>42</v>
      </c>
      <c r="K570" s="15" t="s">
        <v>43</v>
      </c>
      <c r="L570" s="15" t="s">
        <v>36</v>
      </c>
      <c r="M570" s="321"/>
      <c r="N570" s="341"/>
      <c r="O570" s="342"/>
      <c r="P570" s="342"/>
      <c r="Q570" s="342"/>
      <c r="R570" s="342"/>
      <c r="S570" s="343"/>
    </row>
    <row r="571" spans="1:19" ht="13.5" customHeight="1">
      <c r="A571" s="16"/>
      <c r="B571" s="334"/>
      <c r="C571" s="335"/>
      <c r="D571" s="17"/>
      <c r="E571" s="18"/>
      <c r="F571" s="17"/>
      <c r="G571" s="17">
        <v>10</v>
      </c>
      <c r="H571" s="19">
        <v>1</v>
      </c>
      <c r="I571" s="19">
        <f>H571*G571</f>
        <v>10</v>
      </c>
      <c r="J571" s="19"/>
      <c r="K571" s="19"/>
      <c r="L571" s="19"/>
      <c r="M571" s="20">
        <f>J571*K571*L571</f>
        <v>0</v>
      </c>
      <c r="N571" s="341"/>
      <c r="O571" s="342"/>
      <c r="P571" s="342"/>
      <c r="Q571" s="342"/>
      <c r="R571" s="342"/>
      <c r="S571" s="343"/>
    </row>
    <row r="572" spans="1:19" ht="14.25" customHeight="1" thickBot="1">
      <c r="A572" s="21"/>
      <c r="B572" s="22"/>
      <c r="C572" s="22"/>
      <c r="D572" s="23"/>
      <c r="E572" s="24"/>
      <c r="F572" s="23"/>
      <c r="G572" s="23"/>
      <c r="H572" s="23"/>
      <c r="I572" s="25">
        <f>SUM(I571:I571)</f>
        <v>10</v>
      </c>
      <c r="J572" s="26"/>
      <c r="K572" s="26"/>
      <c r="L572" s="26"/>
      <c r="M572" s="27">
        <f>SUM(M571:M571)</f>
        <v>0</v>
      </c>
      <c r="N572" s="344"/>
      <c r="O572" s="345"/>
      <c r="P572" s="345"/>
      <c r="Q572" s="345"/>
      <c r="R572" s="345"/>
      <c r="S572" s="346"/>
    </row>
    <row r="573" ht="13.5" thickBot="1"/>
    <row r="574" spans="1:19" ht="26.25" customHeight="1" thickBot="1">
      <c r="A574" s="191"/>
      <c r="B574" s="309" t="str">
        <f>'Planilha Pad. SINAPI'!C108</f>
        <v>TANQUE DE MÁRMORE SINTÉTICO SUSPENSO, 22 L OU EQUIVALENTE, INCLUSO SIFÃO FLEXIVÉL EM PVC, VALVULA EM PLÁSTICO CROMADO TIPO AMERICANA E TORNEIRA CROMADA LONGA, DE PAREDE, PADRÃO POPULAR - FORNECIMENTO E INSTALAÇÃO</v>
      </c>
      <c r="C574" s="310"/>
      <c r="D574" s="310"/>
      <c r="E574" s="310"/>
      <c r="F574" s="310"/>
      <c r="G574" s="310"/>
      <c r="H574" s="310"/>
      <c r="I574" s="310"/>
      <c r="J574" s="310"/>
      <c r="K574" s="310"/>
      <c r="L574" s="310"/>
      <c r="M574" s="310"/>
      <c r="N574" s="310"/>
      <c r="O574" s="311"/>
      <c r="P574" s="312" t="s">
        <v>19</v>
      </c>
      <c r="Q574" s="313"/>
      <c r="R574" s="41">
        <f>I578-M578</f>
        <v>10</v>
      </c>
      <c r="S574" s="42"/>
    </row>
    <row r="575" spans="1:19" ht="13.5" customHeight="1">
      <c r="A575" s="314"/>
      <c r="B575" s="315"/>
      <c r="C575" s="316"/>
      <c r="D575" s="12" t="s">
        <v>32</v>
      </c>
      <c r="E575" s="12" t="s">
        <v>33</v>
      </c>
      <c r="F575" s="12" t="s">
        <v>34</v>
      </c>
      <c r="G575" s="12" t="s">
        <v>35</v>
      </c>
      <c r="H575" s="13" t="s">
        <v>36</v>
      </c>
      <c r="I575" s="320" t="s">
        <v>37</v>
      </c>
      <c r="J575" s="322" t="s">
        <v>38</v>
      </c>
      <c r="K575" s="323"/>
      <c r="L575" s="324"/>
      <c r="M575" s="320" t="s">
        <v>37</v>
      </c>
      <c r="N575" s="338"/>
      <c r="O575" s="339"/>
      <c r="P575" s="339"/>
      <c r="Q575" s="339"/>
      <c r="R575" s="339"/>
      <c r="S575" s="340"/>
    </row>
    <row r="576" spans="1:19" ht="14.25" customHeight="1">
      <c r="A576" s="317"/>
      <c r="B576" s="318"/>
      <c r="C576" s="319"/>
      <c r="D576" s="14"/>
      <c r="E576" s="14"/>
      <c r="F576" s="14"/>
      <c r="G576" s="14" t="s">
        <v>41</v>
      </c>
      <c r="H576" s="15"/>
      <c r="I576" s="321"/>
      <c r="J576" s="15" t="s">
        <v>42</v>
      </c>
      <c r="K576" s="15" t="s">
        <v>43</v>
      </c>
      <c r="L576" s="15" t="s">
        <v>36</v>
      </c>
      <c r="M576" s="321"/>
      <c r="N576" s="341"/>
      <c r="O576" s="342"/>
      <c r="P576" s="342"/>
      <c r="Q576" s="342"/>
      <c r="R576" s="342"/>
      <c r="S576" s="343"/>
    </row>
    <row r="577" spans="1:19" ht="13.5" customHeight="1">
      <c r="A577" s="16"/>
      <c r="B577" s="334"/>
      <c r="C577" s="335"/>
      <c r="D577" s="17"/>
      <c r="E577" s="18"/>
      <c r="F577" s="17"/>
      <c r="G577" s="17">
        <v>10</v>
      </c>
      <c r="H577" s="19">
        <v>1</v>
      </c>
      <c r="I577" s="19">
        <f>H577*G577</f>
        <v>10</v>
      </c>
      <c r="J577" s="19"/>
      <c r="K577" s="19"/>
      <c r="L577" s="19"/>
      <c r="M577" s="20">
        <f>J577*K577*L577</f>
        <v>0</v>
      </c>
      <c r="N577" s="341"/>
      <c r="O577" s="342"/>
      <c r="P577" s="342"/>
      <c r="Q577" s="342"/>
      <c r="R577" s="342"/>
      <c r="S577" s="343"/>
    </row>
    <row r="578" spans="1:19" ht="14.25" customHeight="1" thickBot="1">
      <c r="A578" s="21"/>
      <c r="B578" s="22"/>
      <c r="C578" s="22"/>
      <c r="D578" s="23"/>
      <c r="E578" s="24"/>
      <c r="F578" s="23"/>
      <c r="G578" s="23"/>
      <c r="H578" s="23"/>
      <c r="I578" s="25">
        <f>SUM(I577:I577)</f>
        <v>10</v>
      </c>
      <c r="J578" s="26"/>
      <c r="K578" s="26"/>
      <c r="L578" s="26"/>
      <c r="M578" s="27">
        <f>SUM(M577:M577)</f>
        <v>0</v>
      </c>
      <c r="N578" s="344"/>
      <c r="O578" s="345"/>
      <c r="P578" s="345"/>
      <c r="Q578" s="345"/>
      <c r="R578" s="345"/>
      <c r="S578" s="346"/>
    </row>
    <row r="579" ht="13.5" thickBot="1"/>
    <row r="580" spans="1:19" ht="15" customHeight="1" thickBot="1">
      <c r="A580" s="191"/>
      <c r="B580" s="309" t="str">
        <f>'Planilha Pad. SINAPI'!C109</f>
        <v>KIT DE ACESSORIOS PARA BANHEIRO EM METAL CROMADO, 5 PECAS, INCLUSO FIXAÇÃO</v>
      </c>
      <c r="C580" s="310"/>
      <c r="D580" s="310"/>
      <c r="E580" s="310"/>
      <c r="F580" s="310"/>
      <c r="G580" s="310"/>
      <c r="H580" s="310"/>
      <c r="I580" s="310"/>
      <c r="J580" s="310"/>
      <c r="K580" s="310"/>
      <c r="L580" s="310"/>
      <c r="M580" s="310"/>
      <c r="N580" s="310"/>
      <c r="O580" s="311"/>
      <c r="P580" s="312" t="s">
        <v>19</v>
      </c>
      <c r="Q580" s="313"/>
      <c r="R580" s="41">
        <f>I584-M584</f>
        <v>10</v>
      </c>
      <c r="S580" s="42"/>
    </row>
    <row r="581" spans="1:19" ht="13.5" customHeight="1">
      <c r="A581" s="314"/>
      <c r="B581" s="315"/>
      <c r="C581" s="316"/>
      <c r="D581" s="12" t="s">
        <v>32</v>
      </c>
      <c r="E581" s="12" t="s">
        <v>33</v>
      </c>
      <c r="F581" s="12" t="s">
        <v>34</v>
      </c>
      <c r="G581" s="12" t="s">
        <v>35</v>
      </c>
      <c r="H581" s="13" t="s">
        <v>36</v>
      </c>
      <c r="I581" s="320" t="s">
        <v>37</v>
      </c>
      <c r="J581" s="322" t="s">
        <v>38</v>
      </c>
      <c r="K581" s="323"/>
      <c r="L581" s="324"/>
      <c r="M581" s="320" t="s">
        <v>37</v>
      </c>
      <c r="N581" s="338"/>
      <c r="O581" s="339"/>
      <c r="P581" s="339"/>
      <c r="Q581" s="339"/>
      <c r="R581" s="339"/>
      <c r="S581" s="340"/>
    </row>
    <row r="582" spans="1:19" ht="14.25" customHeight="1">
      <c r="A582" s="317"/>
      <c r="B582" s="318"/>
      <c r="C582" s="319"/>
      <c r="D582" s="14"/>
      <c r="E582" s="14"/>
      <c r="F582" s="14"/>
      <c r="G582" s="14" t="s">
        <v>41</v>
      </c>
      <c r="H582" s="15"/>
      <c r="I582" s="321"/>
      <c r="J582" s="15" t="s">
        <v>42</v>
      </c>
      <c r="K582" s="15" t="s">
        <v>43</v>
      </c>
      <c r="L582" s="15" t="s">
        <v>36</v>
      </c>
      <c r="M582" s="321"/>
      <c r="N582" s="341"/>
      <c r="O582" s="342"/>
      <c r="P582" s="342"/>
      <c r="Q582" s="342"/>
      <c r="R582" s="342"/>
      <c r="S582" s="343"/>
    </row>
    <row r="583" spans="1:19" ht="13.5" customHeight="1">
      <c r="A583" s="16"/>
      <c r="B583" s="334"/>
      <c r="C583" s="335"/>
      <c r="D583" s="17"/>
      <c r="E583" s="18"/>
      <c r="F583" s="17"/>
      <c r="G583" s="17">
        <v>10</v>
      </c>
      <c r="H583" s="19">
        <v>1</v>
      </c>
      <c r="I583" s="19">
        <f>H583*G583</f>
        <v>10</v>
      </c>
      <c r="J583" s="19"/>
      <c r="K583" s="19"/>
      <c r="L583" s="19"/>
      <c r="M583" s="20">
        <f>J583*K583*L583</f>
        <v>0</v>
      </c>
      <c r="N583" s="341"/>
      <c r="O583" s="342"/>
      <c r="P583" s="342"/>
      <c r="Q583" s="342"/>
      <c r="R583" s="342"/>
      <c r="S583" s="343"/>
    </row>
    <row r="584" spans="1:19" ht="14.25" customHeight="1" thickBot="1">
      <c r="A584" s="21"/>
      <c r="B584" s="22"/>
      <c r="C584" s="22"/>
      <c r="D584" s="23"/>
      <c r="E584" s="24"/>
      <c r="F584" s="23"/>
      <c r="G584" s="23"/>
      <c r="H584" s="23"/>
      <c r="I584" s="25">
        <f>SUM(I583:I583)</f>
        <v>10</v>
      </c>
      <c r="J584" s="26"/>
      <c r="K584" s="26"/>
      <c r="L584" s="26"/>
      <c r="M584" s="27">
        <f>SUM(M583:M583)</f>
        <v>0</v>
      </c>
      <c r="N584" s="344"/>
      <c r="O584" s="345"/>
      <c r="P584" s="345"/>
      <c r="Q584" s="345"/>
      <c r="R584" s="345"/>
      <c r="S584" s="346"/>
    </row>
    <row r="585" ht="13.5" thickBot="1"/>
    <row r="586" spans="1:19" ht="15" customHeight="1" thickBot="1">
      <c r="A586" s="191"/>
      <c r="B586" s="309" t="str">
        <f>'Planilha Pad. SINAPI'!C110</f>
        <v>CHUVEIRO ELETRICO COMUM CORPO PLASTICO TIPO DUCHA, FORNECIMENTO E INSTALAÇÃO</v>
      </c>
      <c r="C586" s="310"/>
      <c r="D586" s="310"/>
      <c r="E586" s="310"/>
      <c r="F586" s="310"/>
      <c r="G586" s="310"/>
      <c r="H586" s="310"/>
      <c r="I586" s="310"/>
      <c r="J586" s="310"/>
      <c r="K586" s="310"/>
      <c r="L586" s="310"/>
      <c r="M586" s="310"/>
      <c r="N586" s="310"/>
      <c r="O586" s="311"/>
      <c r="P586" s="312" t="s">
        <v>19</v>
      </c>
      <c r="Q586" s="313"/>
      <c r="R586" s="41">
        <f>I590-M590</f>
        <v>10</v>
      </c>
      <c r="S586" s="42"/>
    </row>
    <row r="587" spans="1:19" ht="13.5" customHeight="1">
      <c r="A587" s="314"/>
      <c r="B587" s="315"/>
      <c r="C587" s="316"/>
      <c r="D587" s="12" t="s">
        <v>32</v>
      </c>
      <c r="E587" s="12" t="s">
        <v>33</v>
      </c>
      <c r="F587" s="12" t="s">
        <v>34</v>
      </c>
      <c r="G587" s="12" t="s">
        <v>35</v>
      </c>
      <c r="H587" s="13" t="s">
        <v>36</v>
      </c>
      <c r="I587" s="320" t="s">
        <v>37</v>
      </c>
      <c r="J587" s="322" t="s">
        <v>38</v>
      </c>
      <c r="K587" s="323"/>
      <c r="L587" s="324"/>
      <c r="M587" s="320" t="s">
        <v>37</v>
      </c>
      <c r="N587" s="338"/>
      <c r="O587" s="339"/>
      <c r="P587" s="339"/>
      <c r="Q587" s="339"/>
      <c r="R587" s="339"/>
      <c r="S587" s="340"/>
    </row>
    <row r="588" spans="1:19" ht="14.25" customHeight="1">
      <c r="A588" s="317"/>
      <c r="B588" s="318"/>
      <c r="C588" s="319"/>
      <c r="D588" s="14"/>
      <c r="E588" s="14"/>
      <c r="F588" s="14"/>
      <c r="G588" s="14" t="s">
        <v>41</v>
      </c>
      <c r="H588" s="15"/>
      <c r="I588" s="321"/>
      <c r="J588" s="15" t="s">
        <v>42</v>
      </c>
      <c r="K588" s="15" t="s">
        <v>43</v>
      </c>
      <c r="L588" s="15" t="s">
        <v>36</v>
      </c>
      <c r="M588" s="321"/>
      <c r="N588" s="341"/>
      <c r="O588" s="342"/>
      <c r="P588" s="342"/>
      <c r="Q588" s="342"/>
      <c r="R588" s="342"/>
      <c r="S588" s="343"/>
    </row>
    <row r="589" spans="1:19" ht="13.5" customHeight="1">
      <c r="A589" s="16"/>
      <c r="B589" s="334"/>
      <c r="C589" s="335"/>
      <c r="D589" s="17"/>
      <c r="E589" s="18"/>
      <c r="F589" s="17"/>
      <c r="G589" s="17">
        <v>10</v>
      </c>
      <c r="H589" s="19">
        <v>1</v>
      </c>
      <c r="I589" s="19">
        <f>H589*G589</f>
        <v>10</v>
      </c>
      <c r="J589" s="19"/>
      <c r="K589" s="19"/>
      <c r="L589" s="19"/>
      <c r="M589" s="20">
        <f>J589*K589*L589</f>
        <v>0</v>
      </c>
      <c r="N589" s="341"/>
      <c r="O589" s="342"/>
      <c r="P589" s="342"/>
      <c r="Q589" s="342"/>
      <c r="R589" s="342"/>
      <c r="S589" s="343"/>
    </row>
    <row r="590" spans="1:19" ht="14.25" customHeight="1" thickBot="1">
      <c r="A590" s="21"/>
      <c r="B590" s="22"/>
      <c r="C590" s="22"/>
      <c r="D590" s="23"/>
      <c r="E590" s="24"/>
      <c r="F590" s="23"/>
      <c r="G590" s="23"/>
      <c r="H590" s="23"/>
      <c r="I590" s="25">
        <f>SUM(I589:I589)</f>
        <v>10</v>
      </c>
      <c r="J590" s="26"/>
      <c r="K590" s="26"/>
      <c r="L590" s="26"/>
      <c r="M590" s="27">
        <f>SUM(M589:M589)</f>
        <v>0</v>
      </c>
      <c r="N590" s="344"/>
      <c r="O590" s="345"/>
      <c r="P590" s="345"/>
      <c r="Q590" s="345"/>
      <c r="R590" s="345"/>
      <c r="S590" s="346"/>
    </row>
    <row r="591" ht="13.5" thickBot="1"/>
    <row r="592" spans="1:19" ht="15" customHeight="1" thickBot="1">
      <c r="A592" s="11"/>
      <c r="B592" s="309" t="str">
        <f>'Planilha Pad. SINAPI'!C111</f>
        <v>KIT CAVALETE PARA MEDIÇÃO DE ÁGUA - ENTRADA PRINCIPAL, EM PVC SOLDÁVEL DN 25 (3/4). FORNECIMENTO E INSTALAÇÃO (EXCLUSIVE HIDROMETRO)</v>
      </c>
      <c r="C592" s="310"/>
      <c r="D592" s="310"/>
      <c r="E592" s="310"/>
      <c r="F592" s="310"/>
      <c r="G592" s="310"/>
      <c r="H592" s="310"/>
      <c r="I592" s="310"/>
      <c r="J592" s="310"/>
      <c r="K592" s="310"/>
      <c r="L592" s="310"/>
      <c r="M592" s="310"/>
      <c r="N592" s="310"/>
      <c r="O592" s="311"/>
      <c r="P592" s="312" t="s">
        <v>19</v>
      </c>
      <c r="Q592" s="313"/>
      <c r="R592" s="41">
        <f>I596-M596</f>
        <v>10</v>
      </c>
      <c r="S592" s="42"/>
    </row>
    <row r="593" spans="1:19" ht="13.5" customHeight="1">
      <c r="A593" s="314"/>
      <c r="B593" s="315"/>
      <c r="C593" s="316"/>
      <c r="D593" s="12" t="s">
        <v>32</v>
      </c>
      <c r="E593" s="12" t="s">
        <v>33</v>
      </c>
      <c r="F593" s="12" t="s">
        <v>34</v>
      </c>
      <c r="G593" s="12" t="s">
        <v>35</v>
      </c>
      <c r="H593" s="13" t="s">
        <v>36</v>
      </c>
      <c r="I593" s="320" t="s">
        <v>37</v>
      </c>
      <c r="J593" s="322" t="s">
        <v>38</v>
      </c>
      <c r="K593" s="323"/>
      <c r="L593" s="324"/>
      <c r="M593" s="320" t="s">
        <v>37</v>
      </c>
      <c r="N593" s="338"/>
      <c r="O593" s="339"/>
      <c r="P593" s="339"/>
      <c r="Q593" s="339"/>
      <c r="R593" s="339"/>
      <c r="S593" s="340"/>
    </row>
    <row r="594" spans="1:19" ht="14.25" customHeight="1">
      <c r="A594" s="317"/>
      <c r="B594" s="318"/>
      <c r="C594" s="319"/>
      <c r="D594" s="14"/>
      <c r="E594" s="14"/>
      <c r="F594" s="14"/>
      <c r="G594" s="14" t="s">
        <v>41</v>
      </c>
      <c r="H594" s="15"/>
      <c r="I594" s="321"/>
      <c r="J594" s="15" t="s">
        <v>42</v>
      </c>
      <c r="K594" s="15" t="s">
        <v>43</v>
      </c>
      <c r="L594" s="15" t="s">
        <v>36</v>
      </c>
      <c r="M594" s="321"/>
      <c r="N594" s="341"/>
      <c r="O594" s="342"/>
      <c r="P594" s="342"/>
      <c r="Q594" s="342"/>
      <c r="R594" s="342"/>
      <c r="S594" s="343"/>
    </row>
    <row r="595" spans="1:19" ht="13.5" customHeight="1">
      <c r="A595" s="16"/>
      <c r="B595" s="334"/>
      <c r="C595" s="335"/>
      <c r="D595" s="17"/>
      <c r="E595" s="18"/>
      <c r="F595" s="17"/>
      <c r="G595" s="17">
        <v>10</v>
      </c>
      <c r="H595" s="19">
        <v>1</v>
      </c>
      <c r="I595" s="19">
        <f>H595*G595</f>
        <v>10</v>
      </c>
      <c r="J595" s="19"/>
      <c r="K595" s="19"/>
      <c r="L595" s="19"/>
      <c r="M595" s="20">
        <f>J595*K595*L595</f>
        <v>0</v>
      </c>
      <c r="N595" s="341"/>
      <c r="O595" s="342"/>
      <c r="P595" s="342"/>
      <c r="Q595" s="342"/>
      <c r="R595" s="342"/>
      <c r="S595" s="343"/>
    </row>
    <row r="596" spans="1:19" ht="14.25" customHeight="1" thickBot="1">
      <c r="A596" s="21"/>
      <c r="B596" s="22"/>
      <c r="C596" s="22"/>
      <c r="D596" s="23"/>
      <c r="E596" s="24"/>
      <c r="F596" s="23"/>
      <c r="G596" s="23"/>
      <c r="H596" s="23"/>
      <c r="I596" s="25">
        <f>SUM(I595:I595)</f>
        <v>10</v>
      </c>
      <c r="J596" s="26"/>
      <c r="K596" s="26"/>
      <c r="L596" s="26"/>
      <c r="M596" s="27">
        <f>SUM(M595:M595)</f>
        <v>0</v>
      </c>
      <c r="N596" s="344"/>
      <c r="O596" s="345"/>
      <c r="P596" s="345"/>
      <c r="Q596" s="345"/>
      <c r="R596" s="345"/>
      <c r="S596" s="346"/>
    </row>
    <row r="597" spans="1:19" ht="14.25" customHeight="1">
      <c r="A597" s="1"/>
      <c r="B597" s="31"/>
      <c r="C597" s="31"/>
      <c r="D597" s="32"/>
      <c r="E597" s="33"/>
      <c r="F597" s="32"/>
      <c r="G597" s="32"/>
      <c r="H597" s="32"/>
      <c r="I597" s="32"/>
      <c r="J597" s="32"/>
      <c r="K597" s="32"/>
      <c r="L597" s="32"/>
      <c r="M597" s="34"/>
      <c r="N597" s="295"/>
      <c r="O597" s="295"/>
      <c r="P597" s="295"/>
      <c r="Q597" s="295"/>
      <c r="R597" s="295"/>
      <c r="S597" s="295"/>
    </row>
    <row r="598" spans="1:19" ht="14.25" customHeight="1">
      <c r="A598" s="1"/>
      <c r="B598" s="31"/>
      <c r="C598" s="31"/>
      <c r="D598" s="32"/>
      <c r="E598" s="33"/>
      <c r="F598" s="32"/>
      <c r="G598" s="32"/>
      <c r="H598" s="32"/>
      <c r="I598" s="32"/>
      <c r="J598" s="32"/>
      <c r="K598" s="32"/>
      <c r="L598" s="32"/>
      <c r="M598" s="34"/>
      <c r="N598" s="295"/>
      <c r="O598" s="295"/>
      <c r="P598" s="295"/>
      <c r="Q598" s="295"/>
      <c r="R598" s="295"/>
      <c r="S598" s="295"/>
    </row>
    <row r="599" spans="1:19" ht="14.25" customHeight="1">
      <c r="A599" s="1"/>
      <c r="B599" s="31"/>
      <c r="C599" s="31"/>
      <c r="D599" s="32"/>
      <c r="E599" s="33"/>
      <c r="F599" s="32"/>
      <c r="G599" s="32"/>
      <c r="H599" s="32"/>
      <c r="I599" s="32"/>
      <c r="J599" s="32"/>
      <c r="K599" s="32"/>
      <c r="L599" s="32"/>
      <c r="M599" s="34"/>
      <c r="N599" s="295"/>
      <c r="O599" s="295"/>
      <c r="P599" s="295"/>
      <c r="Q599" s="295"/>
      <c r="R599" s="295"/>
      <c r="S599" s="295"/>
    </row>
    <row r="600" spans="1:19" ht="14.25" customHeight="1">
      <c r="A600" s="1"/>
      <c r="B600" s="31"/>
      <c r="C600" s="31"/>
      <c r="D600" s="32"/>
      <c r="E600" s="33"/>
      <c r="F600" s="32"/>
      <c r="G600" s="32"/>
      <c r="H600" s="32"/>
      <c r="I600" s="32"/>
      <c r="J600" s="32"/>
      <c r="K600" s="32"/>
      <c r="L600" s="32"/>
      <c r="M600" s="34"/>
      <c r="N600" s="295"/>
      <c r="O600" s="295"/>
      <c r="P600" s="295"/>
      <c r="Q600" s="295"/>
      <c r="R600" s="295"/>
      <c r="S600" s="295"/>
    </row>
    <row r="601" spans="1:19" ht="14.25" customHeight="1">
      <c r="A601" s="1"/>
      <c r="B601" s="31"/>
      <c r="C601" s="31"/>
      <c r="D601" s="32"/>
      <c r="E601" s="33"/>
      <c r="F601" s="32"/>
      <c r="G601" s="32"/>
      <c r="H601" s="32"/>
      <c r="I601" s="32"/>
      <c r="J601" s="32"/>
      <c r="K601" s="32"/>
      <c r="L601" s="32"/>
      <c r="M601" s="34"/>
      <c r="N601" s="295"/>
      <c r="O601" s="295"/>
      <c r="P601" s="295"/>
      <c r="Q601" s="295"/>
      <c r="R601" s="295"/>
      <c r="S601" s="295"/>
    </row>
    <row r="602" spans="1:19" s="29" customFormat="1" ht="13.5" thickBot="1">
      <c r="A602" s="28"/>
      <c r="B602" s="351" t="s">
        <v>22</v>
      </c>
      <c r="C602" s="351"/>
      <c r="D602" s="351"/>
      <c r="E602" s="351"/>
      <c r="F602" s="351"/>
      <c r="G602" s="351"/>
      <c r="H602" s="351"/>
      <c r="I602" s="351"/>
      <c r="J602" s="351"/>
      <c r="K602" s="351"/>
      <c r="L602" s="351"/>
      <c r="M602" s="351"/>
      <c r="N602" s="351"/>
      <c r="O602" s="351"/>
      <c r="P602" s="351"/>
      <c r="Q602" s="351"/>
      <c r="R602" s="351"/>
      <c r="S602" s="351"/>
    </row>
    <row r="603" spans="1:19" ht="25.5" customHeight="1" thickBot="1">
      <c r="A603" s="191"/>
      <c r="B603" s="309" t="str">
        <f>'Planilha Pad. SINAPI'!C114</f>
        <v>TUBO PVC, SERIE NORMAL,ESGOTO PREDIAL, DN 100 MM, FORNECIDO E INSTALADO EM RAMAL DE DESCARGA OU RAMAL DE ESGOTO SANITÁRIO </v>
      </c>
      <c r="C603" s="310"/>
      <c r="D603" s="310"/>
      <c r="E603" s="310"/>
      <c r="F603" s="310"/>
      <c r="G603" s="310"/>
      <c r="H603" s="310"/>
      <c r="I603" s="310"/>
      <c r="J603" s="310"/>
      <c r="K603" s="310"/>
      <c r="L603" s="310"/>
      <c r="M603" s="310"/>
      <c r="N603" s="310"/>
      <c r="O603" s="311"/>
      <c r="P603" s="312" t="s">
        <v>1</v>
      </c>
      <c r="Q603" s="313"/>
      <c r="R603" s="41">
        <f>I607-M607</f>
        <v>100</v>
      </c>
      <c r="S603" s="42"/>
    </row>
    <row r="604" spans="1:19" ht="12.75">
      <c r="A604" s="314"/>
      <c r="B604" s="315"/>
      <c r="C604" s="316"/>
      <c r="D604" s="12" t="s">
        <v>32</v>
      </c>
      <c r="E604" s="12" t="s">
        <v>33</v>
      </c>
      <c r="F604" s="12" t="s">
        <v>34</v>
      </c>
      <c r="G604" s="12" t="s">
        <v>35</v>
      </c>
      <c r="H604" s="13" t="s">
        <v>36</v>
      </c>
      <c r="I604" s="320" t="s">
        <v>37</v>
      </c>
      <c r="J604" s="322" t="s">
        <v>38</v>
      </c>
      <c r="K604" s="323"/>
      <c r="L604" s="324"/>
      <c r="M604" s="320" t="s">
        <v>37</v>
      </c>
      <c r="N604" s="338"/>
      <c r="O604" s="339"/>
      <c r="P604" s="339"/>
      <c r="Q604" s="339"/>
      <c r="R604" s="339"/>
      <c r="S604" s="340"/>
    </row>
    <row r="605" spans="1:19" ht="12.75">
      <c r="A605" s="317"/>
      <c r="B605" s="318"/>
      <c r="C605" s="319"/>
      <c r="D605" s="14" t="s">
        <v>42</v>
      </c>
      <c r="E605" s="14"/>
      <c r="F605" s="14"/>
      <c r="G605" s="14" t="s">
        <v>41</v>
      </c>
      <c r="H605" s="15"/>
      <c r="I605" s="321"/>
      <c r="J605" s="15" t="s">
        <v>42</v>
      </c>
      <c r="K605" s="15" t="s">
        <v>43</v>
      </c>
      <c r="L605" s="15" t="s">
        <v>36</v>
      </c>
      <c r="M605" s="321"/>
      <c r="N605" s="341"/>
      <c r="O605" s="342"/>
      <c r="P605" s="342"/>
      <c r="Q605" s="342"/>
      <c r="R605" s="342"/>
      <c r="S605" s="343"/>
    </row>
    <row r="606" spans="1:19" ht="12.75">
      <c r="A606" s="16"/>
      <c r="B606" s="334"/>
      <c r="C606" s="335"/>
      <c r="D606" s="17">
        <v>10</v>
      </c>
      <c r="E606" s="18"/>
      <c r="F606" s="17"/>
      <c r="G606" s="17">
        <v>10</v>
      </c>
      <c r="H606" s="19"/>
      <c r="I606" s="19">
        <f>D606*G606</f>
        <v>100</v>
      </c>
      <c r="J606" s="19"/>
      <c r="K606" s="19"/>
      <c r="L606" s="19"/>
      <c r="M606" s="20">
        <f>J606*K606*L606</f>
        <v>0</v>
      </c>
      <c r="N606" s="341"/>
      <c r="O606" s="342"/>
      <c r="P606" s="342"/>
      <c r="Q606" s="342"/>
      <c r="R606" s="342"/>
      <c r="S606" s="343"/>
    </row>
    <row r="607" spans="1:19" ht="13.5" thickBot="1">
      <c r="A607" s="21"/>
      <c r="B607" s="22"/>
      <c r="C607" s="22"/>
      <c r="D607" s="23"/>
      <c r="E607" s="24"/>
      <c r="F607" s="23"/>
      <c r="G607" s="23"/>
      <c r="H607" s="23"/>
      <c r="I607" s="25">
        <f>SUM(I606:I606)</f>
        <v>100</v>
      </c>
      <c r="J607" s="26"/>
      <c r="K607" s="26"/>
      <c r="L607" s="26"/>
      <c r="M607" s="27">
        <f>SUM(M606:M606)</f>
        <v>0</v>
      </c>
      <c r="N607" s="344"/>
      <c r="O607" s="345"/>
      <c r="P607" s="345"/>
      <c r="Q607" s="345"/>
      <c r="R607" s="345"/>
      <c r="S607" s="346"/>
    </row>
    <row r="608" ht="13.5" thickBot="1"/>
    <row r="609" spans="1:19" ht="25.5" customHeight="1" thickBot="1">
      <c r="A609" s="191"/>
      <c r="B609" s="309" t="str">
        <f>'Planilha Pad. SINAPI'!C115</f>
        <v>TUBO PVC, SERIE NORMAL,ESGOTO PREDIAL, DN 50 MM, FORNECIDO E INSTALADO EM RAMAL DE DESCARGA OU RAMAL DE ESGOTO SANITÁRIO </v>
      </c>
      <c r="C609" s="310"/>
      <c r="D609" s="310"/>
      <c r="E609" s="310"/>
      <c r="F609" s="310"/>
      <c r="G609" s="310"/>
      <c r="H609" s="310"/>
      <c r="I609" s="310"/>
      <c r="J609" s="310"/>
      <c r="K609" s="310"/>
      <c r="L609" s="310"/>
      <c r="M609" s="310"/>
      <c r="N609" s="310"/>
      <c r="O609" s="311"/>
      <c r="P609" s="312" t="s">
        <v>1</v>
      </c>
      <c r="Q609" s="313"/>
      <c r="R609" s="41">
        <f>I613-M613</f>
        <v>30</v>
      </c>
      <c r="S609" s="42"/>
    </row>
    <row r="610" spans="1:19" ht="12.75">
      <c r="A610" s="314"/>
      <c r="B610" s="315"/>
      <c r="C610" s="316"/>
      <c r="D610" s="12" t="s">
        <v>32</v>
      </c>
      <c r="E610" s="12" t="s">
        <v>33</v>
      </c>
      <c r="F610" s="12" t="s">
        <v>34</v>
      </c>
      <c r="G610" s="12" t="s">
        <v>35</v>
      </c>
      <c r="H610" s="13" t="s">
        <v>36</v>
      </c>
      <c r="I610" s="320" t="s">
        <v>37</v>
      </c>
      <c r="J610" s="322" t="s">
        <v>38</v>
      </c>
      <c r="K610" s="323"/>
      <c r="L610" s="324"/>
      <c r="M610" s="320" t="s">
        <v>37</v>
      </c>
      <c r="N610" s="338"/>
      <c r="O610" s="339"/>
      <c r="P610" s="339"/>
      <c r="Q610" s="339"/>
      <c r="R610" s="339"/>
      <c r="S610" s="340"/>
    </row>
    <row r="611" spans="1:19" ht="12.75">
      <c r="A611" s="317"/>
      <c r="B611" s="318"/>
      <c r="C611" s="319"/>
      <c r="D611" s="14" t="s">
        <v>42</v>
      </c>
      <c r="E611" s="14"/>
      <c r="F611" s="14"/>
      <c r="G611" s="14" t="s">
        <v>41</v>
      </c>
      <c r="H611" s="15"/>
      <c r="I611" s="321"/>
      <c r="J611" s="15" t="s">
        <v>42</v>
      </c>
      <c r="K611" s="15" t="s">
        <v>43</v>
      </c>
      <c r="L611" s="15" t="s">
        <v>36</v>
      </c>
      <c r="M611" s="321"/>
      <c r="N611" s="341"/>
      <c r="O611" s="342"/>
      <c r="P611" s="342"/>
      <c r="Q611" s="342"/>
      <c r="R611" s="342"/>
      <c r="S611" s="343"/>
    </row>
    <row r="612" spans="1:19" ht="12.75">
      <c r="A612" s="16"/>
      <c r="B612" s="334"/>
      <c r="C612" s="335"/>
      <c r="D612" s="17">
        <v>3</v>
      </c>
      <c r="E612" s="18"/>
      <c r="F612" s="17"/>
      <c r="G612" s="17">
        <v>10</v>
      </c>
      <c r="H612" s="19"/>
      <c r="I612" s="19">
        <f>D612*G612</f>
        <v>30</v>
      </c>
      <c r="J612" s="19"/>
      <c r="K612" s="19"/>
      <c r="L612" s="19"/>
      <c r="M612" s="20">
        <f>J612*K612*L612</f>
        <v>0</v>
      </c>
      <c r="N612" s="341"/>
      <c r="O612" s="342"/>
      <c r="P612" s="342"/>
      <c r="Q612" s="342"/>
      <c r="R612" s="342"/>
      <c r="S612" s="343"/>
    </row>
    <row r="613" spans="1:19" ht="13.5" thickBot="1">
      <c r="A613" s="21"/>
      <c r="B613" s="22"/>
      <c r="C613" s="22"/>
      <c r="D613" s="23"/>
      <c r="E613" s="24"/>
      <c r="F613" s="23"/>
      <c r="G613" s="23"/>
      <c r="H613" s="23"/>
      <c r="I613" s="25">
        <f>SUM(I612:I612)</f>
        <v>30</v>
      </c>
      <c r="J613" s="26"/>
      <c r="K613" s="26"/>
      <c r="L613" s="26"/>
      <c r="M613" s="27">
        <f>SUM(M612:M612)</f>
        <v>0</v>
      </c>
      <c r="N613" s="344"/>
      <c r="O613" s="345"/>
      <c r="P613" s="345"/>
      <c r="Q613" s="345"/>
      <c r="R613" s="345"/>
      <c r="S613" s="346"/>
    </row>
    <row r="614" ht="13.5" thickBot="1"/>
    <row r="615" spans="1:19" ht="25.5" customHeight="1" thickBot="1">
      <c r="A615" s="191"/>
      <c r="B615" s="309" t="str">
        <f>'Planilha Pad. SINAPI'!C116</f>
        <v>TUBO PVC, SERIE NORMAL,ESGOTO PREDIAL, DN 40 MM, FORNECIDO E INSTALADO EM RAMAL DE DESCARGA OU RAMAL DE ESGOTO SANITÁRIO </v>
      </c>
      <c r="C615" s="310"/>
      <c r="D615" s="310"/>
      <c r="E615" s="310"/>
      <c r="F615" s="310"/>
      <c r="G615" s="310"/>
      <c r="H615" s="310"/>
      <c r="I615" s="310"/>
      <c r="J615" s="310"/>
      <c r="K615" s="310"/>
      <c r="L615" s="310"/>
      <c r="M615" s="310"/>
      <c r="N615" s="310"/>
      <c r="O615" s="311"/>
      <c r="P615" s="312" t="s">
        <v>1</v>
      </c>
      <c r="Q615" s="313"/>
      <c r="R615" s="41">
        <f>I619-M619</f>
        <v>120</v>
      </c>
      <c r="S615" s="42"/>
    </row>
    <row r="616" spans="1:19" ht="12.75">
      <c r="A616" s="314"/>
      <c r="B616" s="315"/>
      <c r="C616" s="316"/>
      <c r="D616" s="12" t="s">
        <v>32</v>
      </c>
      <c r="E616" s="12" t="s">
        <v>33</v>
      </c>
      <c r="F616" s="12" t="s">
        <v>34</v>
      </c>
      <c r="G616" s="12" t="s">
        <v>35</v>
      </c>
      <c r="H616" s="13" t="s">
        <v>36</v>
      </c>
      <c r="I616" s="320" t="s">
        <v>37</v>
      </c>
      <c r="J616" s="322" t="s">
        <v>38</v>
      </c>
      <c r="K616" s="323"/>
      <c r="L616" s="324"/>
      <c r="M616" s="320" t="s">
        <v>37</v>
      </c>
      <c r="N616" s="338"/>
      <c r="O616" s="339"/>
      <c r="P616" s="339"/>
      <c r="Q616" s="339"/>
      <c r="R616" s="339"/>
      <c r="S616" s="340"/>
    </row>
    <row r="617" spans="1:19" ht="12.75">
      <c r="A617" s="317"/>
      <c r="B617" s="318"/>
      <c r="C617" s="319"/>
      <c r="D617" s="14" t="s">
        <v>42</v>
      </c>
      <c r="E617" s="14"/>
      <c r="F617" s="14"/>
      <c r="G617" s="14" t="s">
        <v>41</v>
      </c>
      <c r="H617" s="15"/>
      <c r="I617" s="321"/>
      <c r="J617" s="15" t="s">
        <v>42</v>
      </c>
      <c r="K617" s="15" t="s">
        <v>43</v>
      </c>
      <c r="L617" s="15" t="s">
        <v>36</v>
      </c>
      <c r="M617" s="321"/>
      <c r="N617" s="341"/>
      <c r="O617" s="342"/>
      <c r="P617" s="342"/>
      <c r="Q617" s="342"/>
      <c r="R617" s="342"/>
      <c r="S617" s="343"/>
    </row>
    <row r="618" spans="1:19" ht="12.75">
      <c r="A618" s="16"/>
      <c r="B618" s="334"/>
      <c r="C618" s="335"/>
      <c r="D618" s="17">
        <v>12</v>
      </c>
      <c r="E618" s="18"/>
      <c r="F618" s="17"/>
      <c r="G618" s="17">
        <v>10</v>
      </c>
      <c r="H618" s="19"/>
      <c r="I618" s="19">
        <f>D618*G618</f>
        <v>120</v>
      </c>
      <c r="J618" s="19"/>
      <c r="K618" s="19"/>
      <c r="L618" s="19"/>
      <c r="M618" s="20">
        <f>J618*K618*L618</f>
        <v>0</v>
      </c>
      <c r="N618" s="341"/>
      <c r="O618" s="342"/>
      <c r="P618" s="342"/>
      <c r="Q618" s="342"/>
      <c r="R618" s="342"/>
      <c r="S618" s="343"/>
    </row>
    <row r="619" spans="1:19" ht="13.5" thickBot="1">
      <c r="A619" s="21"/>
      <c r="B619" s="22"/>
      <c r="C619" s="22"/>
      <c r="D619" s="23"/>
      <c r="E619" s="24"/>
      <c r="F619" s="23"/>
      <c r="G619" s="23"/>
      <c r="H619" s="23"/>
      <c r="I619" s="25">
        <f>SUM(I618:I618)</f>
        <v>120</v>
      </c>
      <c r="J619" s="26"/>
      <c r="K619" s="26"/>
      <c r="L619" s="26"/>
      <c r="M619" s="27">
        <f>SUM(M618:M618)</f>
        <v>0</v>
      </c>
      <c r="N619" s="344"/>
      <c r="O619" s="345"/>
      <c r="P619" s="345"/>
      <c r="Q619" s="345"/>
      <c r="R619" s="345"/>
      <c r="S619" s="346"/>
    </row>
    <row r="620" ht="13.5" thickBot="1"/>
    <row r="621" spans="1:19" ht="25.5" customHeight="1" thickBot="1">
      <c r="A621" s="191"/>
      <c r="B621" s="309" t="str">
        <f>'Planilha Pad. SINAPI'!C117</f>
        <v>CURVA CURTA 90 GRAUS, PVC, SÉRIE NORMAL, ESGOTO PREDIAL, DN 40 MM, JUNTA SOLDAVEL, FORNECIDO E INSTALADO EM RAMAL DE DESCARGA OU RAMAL DE ESGOTO SANITÁRIO</v>
      </c>
      <c r="C621" s="310"/>
      <c r="D621" s="310"/>
      <c r="E621" s="310"/>
      <c r="F621" s="310"/>
      <c r="G621" s="310"/>
      <c r="H621" s="310"/>
      <c r="I621" s="310"/>
      <c r="J621" s="310"/>
      <c r="K621" s="310"/>
      <c r="L621" s="310"/>
      <c r="M621" s="310"/>
      <c r="N621" s="310"/>
      <c r="O621" s="311"/>
      <c r="P621" s="312" t="s">
        <v>1</v>
      </c>
      <c r="Q621" s="313"/>
      <c r="R621" s="41">
        <f>I625-M625</f>
        <v>30</v>
      </c>
      <c r="S621" s="42"/>
    </row>
    <row r="622" spans="1:19" ht="12.75">
      <c r="A622" s="314"/>
      <c r="B622" s="315"/>
      <c r="C622" s="316"/>
      <c r="D622" s="12" t="s">
        <v>32</v>
      </c>
      <c r="E622" s="12" t="s">
        <v>33</v>
      </c>
      <c r="F622" s="12" t="s">
        <v>34</v>
      </c>
      <c r="G622" s="12" t="s">
        <v>35</v>
      </c>
      <c r="H622" s="13" t="s">
        <v>36</v>
      </c>
      <c r="I622" s="320" t="s">
        <v>37</v>
      </c>
      <c r="J622" s="322" t="s">
        <v>38</v>
      </c>
      <c r="K622" s="323"/>
      <c r="L622" s="324"/>
      <c r="M622" s="320" t="s">
        <v>37</v>
      </c>
      <c r="N622" s="338"/>
      <c r="O622" s="339"/>
      <c r="P622" s="339"/>
      <c r="Q622" s="339"/>
      <c r="R622" s="339"/>
      <c r="S622" s="340"/>
    </row>
    <row r="623" spans="1:19" ht="12.75">
      <c r="A623" s="317"/>
      <c r="B623" s="318"/>
      <c r="C623" s="319"/>
      <c r="D623" s="14" t="s">
        <v>42</v>
      </c>
      <c r="E623" s="14"/>
      <c r="F623" s="14"/>
      <c r="G623" s="14" t="s">
        <v>41</v>
      </c>
      <c r="H623" s="15"/>
      <c r="I623" s="321"/>
      <c r="J623" s="15" t="s">
        <v>42</v>
      </c>
      <c r="K623" s="15" t="s">
        <v>43</v>
      </c>
      <c r="L623" s="15" t="s">
        <v>36</v>
      </c>
      <c r="M623" s="321"/>
      <c r="N623" s="341"/>
      <c r="O623" s="342"/>
      <c r="P623" s="342"/>
      <c r="Q623" s="342"/>
      <c r="R623" s="342"/>
      <c r="S623" s="343"/>
    </row>
    <row r="624" spans="1:19" ht="12.75">
      <c r="A624" s="16"/>
      <c r="B624" s="334"/>
      <c r="C624" s="335"/>
      <c r="D624" s="17"/>
      <c r="E624" s="18"/>
      <c r="F624" s="17"/>
      <c r="G624" s="17">
        <v>10</v>
      </c>
      <c r="H624" s="19">
        <v>3</v>
      </c>
      <c r="I624" s="19">
        <f>H624*G624</f>
        <v>30</v>
      </c>
      <c r="J624" s="19"/>
      <c r="K624" s="19"/>
      <c r="L624" s="19"/>
      <c r="M624" s="20">
        <f>J624*K624*L624</f>
        <v>0</v>
      </c>
      <c r="N624" s="341"/>
      <c r="O624" s="342"/>
      <c r="P624" s="342"/>
      <c r="Q624" s="342"/>
      <c r="R624" s="342"/>
      <c r="S624" s="343"/>
    </row>
    <row r="625" spans="1:19" ht="13.5" thickBot="1">
      <c r="A625" s="21"/>
      <c r="B625" s="22"/>
      <c r="C625" s="22"/>
      <c r="D625" s="23"/>
      <c r="E625" s="24"/>
      <c r="F625" s="23"/>
      <c r="G625" s="23"/>
      <c r="H625" s="23"/>
      <c r="I625" s="25">
        <f>SUM(I624:I624)</f>
        <v>30</v>
      </c>
      <c r="J625" s="26"/>
      <c r="K625" s="26"/>
      <c r="L625" s="26"/>
      <c r="M625" s="27">
        <f>SUM(M624:M624)</f>
        <v>0</v>
      </c>
      <c r="N625" s="344"/>
      <c r="O625" s="345"/>
      <c r="P625" s="345"/>
      <c r="Q625" s="345"/>
      <c r="R625" s="345"/>
      <c r="S625" s="346"/>
    </row>
    <row r="626" ht="13.5" thickBot="1"/>
    <row r="627" spans="1:19" ht="25.5" customHeight="1" thickBot="1">
      <c r="A627" s="191"/>
      <c r="B627" s="309" t="str">
        <f>'Planilha Pad. SINAPI'!C118</f>
        <v>CURVA CURTA 90 GRAUS, PVC, SÉRIE NORMAL, ESGOTO PREDIAL, DN 100 MM, JUNTA SOLDAVEL, FORNECIDO E INSTALADO EM RAMAL DE DESCARGA OU RAMAL DE ESGOTO SANITÁRIO</v>
      </c>
      <c r="C627" s="310"/>
      <c r="D627" s="310"/>
      <c r="E627" s="310"/>
      <c r="F627" s="310"/>
      <c r="G627" s="310"/>
      <c r="H627" s="310"/>
      <c r="I627" s="310"/>
      <c r="J627" s="310"/>
      <c r="K627" s="310"/>
      <c r="L627" s="310"/>
      <c r="M627" s="310"/>
      <c r="N627" s="310"/>
      <c r="O627" s="311"/>
      <c r="P627" s="312" t="s">
        <v>1</v>
      </c>
      <c r="Q627" s="313"/>
      <c r="R627" s="41">
        <f>I631-M631</f>
        <v>30</v>
      </c>
      <c r="S627" s="42"/>
    </row>
    <row r="628" spans="1:19" ht="12.75">
      <c r="A628" s="314"/>
      <c r="B628" s="315"/>
      <c r="C628" s="316"/>
      <c r="D628" s="12" t="s">
        <v>32</v>
      </c>
      <c r="E628" s="12" t="s">
        <v>33</v>
      </c>
      <c r="F628" s="12" t="s">
        <v>34</v>
      </c>
      <c r="G628" s="12" t="s">
        <v>35</v>
      </c>
      <c r="H628" s="13" t="s">
        <v>36</v>
      </c>
      <c r="I628" s="320" t="s">
        <v>37</v>
      </c>
      <c r="J628" s="322" t="s">
        <v>38</v>
      </c>
      <c r="K628" s="323"/>
      <c r="L628" s="324"/>
      <c r="M628" s="320" t="s">
        <v>37</v>
      </c>
      <c r="N628" s="338"/>
      <c r="O628" s="339"/>
      <c r="P628" s="339"/>
      <c r="Q628" s="339"/>
      <c r="R628" s="339"/>
      <c r="S628" s="340"/>
    </row>
    <row r="629" spans="1:19" ht="12.75">
      <c r="A629" s="317"/>
      <c r="B629" s="318"/>
      <c r="C629" s="319"/>
      <c r="D629" s="14" t="s">
        <v>42</v>
      </c>
      <c r="E629" s="14"/>
      <c r="F629" s="14"/>
      <c r="G629" s="14" t="s">
        <v>41</v>
      </c>
      <c r="H629" s="15"/>
      <c r="I629" s="321"/>
      <c r="J629" s="15" t="s">
        <v>42</v>
      </c>
      <c r="K629" s="15" t="s">
        <v>43</v>
      </c>
      <c r="L629" s="15" t="s">
        <v>36</v>
      </c>
      <c r="M629" s="321"/>
      <c r="N629" s="341"/>
      <c r="O629" s="342"/>
      <c r="P629" s="342"/>
      <c r="Q629" s="342"/>
      <c r="R629" s="342"/>
      <c r="S629" s="343"/>
    </row>
    <row r="630" spans="1:19" ht="12.75">
      <c r="A630" s="16"/>
      <c r="B630" s="334"/>
      <c r="C630" s="335"/>
      <c r="D630" s="17"/>
      <c r="E630" s="18"/>
      <c r="F630" s="17"/>
      <c r="G630" s="17">
        <v>10</v>
      </c>
      <c r="H630" s="19">
        <v>3</v>
      </c>
      <c r="I630" s="19">
        <f>H630*G630</f>
        <v>30</v>
      </c>
      <c r="J630" s="19"/>
      <c r="K630" s="19"/>
      <c r="L630" s="19"/>
      <c r="M630" s="20">
        <f>J630*K630*L630</f>
        <v>0</v>
      </c>
      <c r="N630" s="341"/>
      <c r="O630" s="342"/>
      <c r="P630" s="342"/>
      <c r="Q630" s="342"/>
      <c r="R630" s="342"/>
      <c r="S630" s="343"/>
    </row>
    <row r="631" spans="1:19" ht="13.5" thickBot="1">
      <c r="A631" s="21"/>
      <c r="B631" s="22"/>
      <c r="C631" s="22"/>
      <c r="D631" s="23"/>
      <c r="E631" s="24"/>
      <c r="F631" s="23"/>
      <c r="G631" s="23"/>
      <c r="H631" s="23"/>
      <c r="I631" s="25">
        <f>SUM(I630:I630)</f>
        <v>30</v>
      </c>
      <c r="J631" s="26"/>
      <c r="K631" s="26"/>
      <c r="L631" s="26"/>
      <c r="M631" s="27">
        <f>SUM(M630:M630)</f>
        <v>0</v>
      </c>
      <c r="N631" s="344"/>
      <c r="O631" s="345"/>
      <c r="P631" s="345"/>
      <c r="Q631" s="345"/>
      <c r="R631" s="345"/>
      <c r="S631" s="346"/>
    </row>
    <row r="633" ht="13.5" thickBot="1"/>
    <row r="634" spans="1:19" ht="25.5" customHeight="1" thickBot="1">
      <c r="A634" s="191"/>
      <c r="B634" s="309" t="str">
        <f>'Planilha Pad. SINAPI'!C119</f>
        <v>JOELHO 45 GRAUS, PVC, SÉRIE NORMAL, ESGOTO PREDIAL, DN 40 MM, JUNTA SOLDAVEL, FORNECIDO E INSTALADO EM RAMAL DE DESCARGA OU RAMAL DE ESGOTO SANITÁRIO</v>
      </c>
      <c r="C634" s="310"/>
      <c r="D634" s="310"/>
      <c r="E634" s="310"/>
      <c r="F634" s="310"/>
      <c r="G634" s="310"/>
      <c r="H634" s="310"/>
      <c r="I634" s="310"/>
      <c r="J634" s="310"/>
      <c r="K634" s="310"/>
      <c r="L634" s="310"/>
      <c r="M634" s="310"/>
      <c r="N634" s="310"/>
      <c r="O634" s="311"/>
      <c r="P634" s="312" t="s">
        <v>1</v>
      </c>
      <c r="Q634" s="313"/>
      <c r="R634" s="41">
        <f>I638-M638</f>
        <v>20</v>
      </c>
      <c r="S634" s="42"/>
    </row>
    <row r="635" spans="1:19" ht="12.75">
      <c r="A635" s="314"/>
      <c r="B635" s="315"/>
      <c r="C635" s="316"/>
      <c r="D635" s="12" t="s">
        <v>32</v>
      </c>
      <c r="E635" s="12" t="s">
        <v>33</v>
      </c>
      <c r="F635" s="12" t="s">
        <v>34</v>
      </c>
      <c r="G635" s="12" t="s">
        <v>35</v>
      </c>
      <c r="H635" s="13" t="s">
        <v>36</v>
      </c>
      <c r="I635" s="320" t="s">
        <v>37</v>
      </c>
      <c r="J635" s="322" t="s">
        <v>38</v>
      </c>
      <c r="K635" s="323"/>
      <c r="L635" s="324"/>
      <c r="M635" s="320" t="s">
        <v>37</v>
      </c>
      <c r="N635" s="338"/>
      <c r="O635" s="339"/>
      <c r="P635" s="339"/>
      <c r="Q635" s="339"/>
      <c r="R635" s="339"/>
      <c r="S635" s="340"/>
    </row>
    <row r="636" spans="1:19" ht="12.75">
      <c r="A636" s="317"/>
      <c r="B636" s="318"/>
      <c r="C636" s="319"/>
      <c r="D636" s="14" t="s">
        <v>42</v>
      </c>
      <c r="E636" s="14"/>
      <c r="F636" s="14"/>
      <c r="G636" s="14" t="s">
        <v>41</v>
      </c>
      <c r="H636" s="15"/>
      <c r="I636" s="321"/>
      <c r="J636" s="15" t="s">
        <v>42</v>
      </c>
      <c r="K636" s="15" t="s">
        <v>43</v>
      </c>
      <c r="L636" s="15" t="s">
        <v>36</v>
      </c>
      <c r="M636" s="321"/>
      <c r="N636" s="341"/>
      <c r="O636" s="342"/>
      <c r="P636" s="342"/>
      <c r="Q636" s="342"/>
      <c r="R636" s="342"/>
      <c r="S636" s="343"/>
    </row>
    <row r="637" spans="1:19" ht="12.75">
      <c r="A637" s="16"/>
      <c r="B637" s="334"/>
      <c r="C637" s="335"/>
      <c r="D637" s="17"/>
      <c r="E637" s="18"/>
      <c r="F637" s="17"/>
      <c r="G637" s="17">
        <v>10</v>
      </c>
      <c r="H637" s="19">
        <v>2</v>
      </c>
      <c r="I637" s="19">
        <f>H637*G637</f>
        <v>20</v>
      </c>
      <c r="J637" s="19"/>
      <c r="K637" s="19"/>
      <c r="L637" s="19"/>
      <c r="M637" s="20">
        <f>J637*K637*L637</f>
        <v>0</v>
      </c>
      <c r="N637" s="341"/>
      <c r="O637" s="342"/>
      <c r="P637" s="342"/>
      <c r="Q637" s="342"/>
      <c r="R637" s="342"/>
      <c r="S637" s="343"/>
    </row>
    <row r="638" spans="1:19" ht="13.5" thickBot="1">
      <c r="A638" s="21"/>
      <c r="B638" s="22"/>
      <c r="C638" s="22"/>
      <c r="D638" s="23"/>
      <c r="E638" s="24"/>
      <c r="F638" s="23"/>
      <c r="G638" s="23"/>
      <c r="H638" s="23"/>
      <c r="I638" s="25">
        <f>SUM(I637:I637)</f>
        <v>20</v>
      </c>
      <c r="J638" s="26"/>
      <c r="K638" s="26"/>
      <c r="L638" s="26"/>
      <c r="M638" s="27">
        <f>SUM(M637:M637)</f>
        <v>0</v>
      </c>
      <c r="N638" s="344"/>
      <c r="O638" s="345"/>
      <c r="P638" s="345"/>
      <c r="Q638" s="345"/>
      <c r="R638" s="345"/>
      <c r="S638" s="346"/>
    </row>
    <row r="642" ht="13.5" thickBot="1"/>
    <row r="643" spans="1:19" ht="25.5" customHeight="1" thickBot="1">
      <c r="A643" s="191"/>
      <c r="B643" s="309" t="str">
        <f>'Planilha Pad. SINAPI'!C120</f>
        <v>JOELHO 90 GRAUS, PVC, SÉRIE NORMAL, ESGOTO PREDIAL, DN 40 MM, JUNTA SOLDAVEL, FORNECIDO E INSTALADO EM RAMAL DE DESCARGA OU RAMAL DE ESGOTO SANITÁRIO</v>
      </c>
      <c r="C643" s="310"/>
      <c r="D643" s="310"/>
      <c r="E643" s="310"/>
      <c r="F643" s="310"/>
      <c r="G643" s="310"/>
      <c r="H643" s="310"/>
      <c r="I643" s="310"/>
      <c r="J643" s="310"/>
      <c r="K643" s="310"/>
      <c r="L643" s="310"/>
      <c r="M643" s="310"/>
      <c r="N643" s="310"/>
      <c r="O643" s="311"/>
      <c r="P643" s="312" t="s">
        <v>1</v>
      </c>
      <c r="Q643" s="313"/>
      <c r="R643" s="41">
        <f>I647-M647</f>
        <v>30</v>
      </c>
      <c r="S643" s="42"/>
    </row>
    <row r="644" spans="1:19" ht="12.75">
      <c r="A644" s="314"/>
      <c r="B644" s="315"/>
      <c r="C644" s="316"/>
      <c r="D644" s="12" t="s">
        <v>32</v>
      </c>
      <c r="E644" s="12" t="s">
        <v>33</v>
      </c>
      <c r="F644" s="12" t="s">
        <v>34</v>
      </c>
      <c r="G644" s="12" t="s">
        <v>35</v>
      </c>
      <c r="H644" s="13" t="s">
        <v>36</v>
      </c>
      <c r="I644" s="320" t="s">
        <v>37</v>
      </c>
      <c r="J644" s="322" t="s">
        <v>38</v>
      </c>
      <c r="K644" s="323"/>
      <c r="L644" s="324"/>
      <c r="M644" s="320" t="s">
        <v>37</v>
      </c>
      <c r="N644" s="338"/>
      <c r="O644" s="339"/>
      <c r="P644" s="339"/>
      <c r="Q644" s="339"/>
      <c r="R644" s="339"/>
      <c r="S644" s="340"/>
    </row>
    <row r="645" spans="1:19" ht="12.75">
      <c r="A645" s="317"/>
      <c r="B645" s="318"/>
      <c r="C645" s="319"/>
      <c r="D645" s="14" t="s">
        <v>42</v>
      </c>
      <c r="E645" s="14"/>
      <c r="F645" s="14"/>
      <c r="G645" s="14" t="s">
        <v>41</v>
      </c>
      <c r="H645" s="15"/>
      <c r="I645" s="321"/>
      <c r="J645" s="15" t="s">
        <v>42</v>
      </c>
      <c r="K645" s="15" t="s">
        <v>43</v>
      </c>
      <c r="L645" s="15" t="s">
        <v>36</v>
      </c>
      <c r="M645" s="321"/>
      <c r="N645" s="341"/>
      <c r="O645" s="342"/>
      <c r="P645" s="342"/>
      <c r="Q645" s="342"/>
      <c r="R645" s="342"/>
      <c r="S645" s="343"/>
    </row>
    <row r="646" spans="1:19" ht="12.75">
      <c r="A646" s="16"/>
      <c r="B646" s="334"/>
      <c r="C646" s="335"/>
      <c r="D646" s="17"/>
      <c r="E646" s="18"/>
      <c r="F646" s="17"/>
      <c r="G646" s="17">
        <v>10</v>
      </c>
      <c r="H646" s="19">
        <v>3</v>
      </c>
      <c r="I646" s="19">
        <f>H646*G646</f>
        <v>30</v>
      </c>
      <c r="J646" s="19"/>
      <c r="K646" s="19"/>
      <c r="L646" s="19"/>
      <c r="M646" s="20">
        <f>J646*K646*L646</f>
        <v>0</v>
      </c>
      <c r="N646" s="341"/>
      <c r="O646" s="342"/>
      <c r="P646" s="342"/>
      <c r="Q646" s="342"/>
      <c r="R646" s="342"/>
      <c r="S646" s="343"/>
    </row>
    <row r="647" spans="1:19" ht="13.5" thickBot="1">
      <c r="A647" s="21"/>
      <c r="B647" s="22"/>
      <c r="C647" s="22"/>
      <c r="D647" s="23"/>
      <c r="E647" s="24"/>
      <c r="F647" s="23"/>
      <c r="G647" s="23"/>
      <c r="H647" s="23"/>
      <c r="I647" s="25">
        <f>SUM(I646:I646)</f>
        <v>30</v>
      </c>
      <c r="J647" s="26"/>
      <c r="K647" s="26"/>
      <c r="L647" s="26"/>
      <c r="M647" s="27">
        <f>SUM(M646:M646)</f>
        <v>0</v>
      </c>
      <c r="N647" s="344"/>
      <c r="O647" s="345"/>
      <c r="P647" s="345"/>
      <c r="Q647" s="345"/>
      <c r="R647" s="345"/>
      <c r="S647" s="346"/>
    </row>
    <row r="648" ht="13.5" thickBot="1"/>
    <row r="649" spans="1:19" ht="26.25" customHeight="1" thickBot="1">
      <c r="A649" s="191"/>
      <c r="B649" s="309" t="str">
        <f>'Planilha Pad. SINAPI'!C121</f>
        <v>TÊ, PVC, SÉRIE NORMAL, ESGOTO PREDIAL, DN 100 X 100 MM, JUNTA ELÁSTICA, FORNECIDO E INSTALADO EM RAMAL DE DESCARGA OU RAMAL DE ESGOTO SANITÁRIO</v>
      </c>
      <c r="C649" s="310"/>
      <c r="D649" s="310"/>
      <c r="E649" s="310"/>
      <c r="F649" s="310"/>
      <c r="G649" s="310"/>
      <c r="H649" s="310"/>
      <c r="I649" s="310"/>
      <c r="J649" s="310"/>
      <c r="K649" s="310"/>
      <c r="L649" s="310"/>
      <c r="M649" s="310"/>
      <c r="N649" s="310"/>
      <c r="O649" s="311"/>
      <c r="P649" s="312" t="s">
        <v>19</v>
      </c>
      <c r="Q649" s="313"/>
      <c r="R649" s="41">
        <f>I653-M653</f>
        <v>20</v>
      </c>
      <c r="S649" s="42"/>
    </row>
    <row r="650" spans="1:19" ht="12.75">
      <c r="A650" s="314"/>
      <c r="B650" s="315"/>
      <c r="C650" s="316"/>
      <c r="D650" s="12" t="s">
        <v>32</v>
      </c>
      <c r="E650" s="12" t="s">
        <v>33</v>
      </c>
      <c r="F650" s="12" t="s">
        <v>34</v>
      </c>
      <c r="G650" s="12" t="s">
        <v>35</v>
      </c>
      <c r="H650" s="13" t="s">
        <v>36</v>
      </c>
      <c r="I650" s="320" t="s">
        <v>37</v>
      </c>
      <c r="J650" s="322" t="s">
        <v>38</v>
      </c>
      <c r="K650" s="323"/>
      <c r="L650" s="324"/>
      <c r="M650" s="320" t="s">
        <v>37</v>
      </c>
      <c r="N650" s="338"/>
      <c r="O650" s="339"/>
      <c r="P650" s="339"/>
      <c r="Q650" s="339"/>
      <c r="R650" s="339"/>
      <c r="S650" s="340"/>
    </row>
    <row r="651" spans="1:19" ht="12.75">
      <c r="A651" s="317"/>
      <c r="B651" s="318"/>
      <c r="C651" s="319"/>
      <c r="D651" s="14"/>
      <c r="E651" s="14"/>
      <c r="F651" s="14"/>
      <c r="G651" s="14" t="s">
        <v>41</v>
      </c>
      <c r="H651" s="15"/>
      <c r="I651" s="321"/>
      <c r="J651" s="15" t="s">
        <v>42</v>
      </c>
      <c r="K651" s="15" t="s">
        <v>43</v>
      </c>
      <c r="L651" s="15" t="s">
        <v>36</v>
      </c>
      <c r="M651" s="321"/>
      <c r="N651" s="341"/>
      <c r="O651" s="342"/>
      <c r="P651" s="342"/>
      <c r="Q651" s="342"/>
      <c r="R651" s="342"/>
      <c r="S651" s="343"/>
    </row>
    <row r="652" spans="1:19" ht="12.75">
      <c r="A652" s="16"/>
      <c r="B652" s="334"/>
      <c r="C652" s="335"/>
      <c r="D652" s="17"/>
      <c r="E652" s="18"/>
      <c r="F652" s="17"/>
      <c r="G652" s="17">
        <v>10</v>
      </c>
      <c r="H652" s="19">
        <v>2</v>
      </c>
      <c r="I652" s="19">
        <f>H652*G652</f>
        <v>20</v>
      </c>
      <c r="J652" s="19"/>
      <c r="K652" s="19"/>
      <c r="L652" s="19"/>
      <c r="M652" s="20">
        <f>J652*K652*L652</f>
        <v>0</v>
      </c>
      <c r="N652" s="341"/>
      <c r="O652" s="342"/>
      <c r="P652" s="342"/>
      <c r="Q652" s="342"/>
      <c r="R652" s="342"/>
      <c r="S652" s="343"/>
    </row>
    <row r="653" spans="1:19" ht="13.5" thickBot="1">
      <c r="A653" s="21"/>
      <c r="B653" s="22"/>
      <c r="C653" s="22"/>
      <c r="D653" s="23"/>
      <c r="E653" s="24"/>
      <c r="F653" s="23"/>
      <c r="G653" s="23"/>
      <c r="H653" s="23"/>
      <c r="I653" s="25">
        <f>SUM(I652:I652)</f>
        <v>20</v>
      </c>
      <c r="J653" s="26"/>
      <c r="K653" s="26"/>
      <c r="L653" s="26"/>
      <c r="M653" s="27">
        <f>SUM(M652:M652)</f>
        <v>0</v>
      </c>
      <c r="N653" s="344"/>
      <c r="O653" s="345"/>
      <c r="P653" s="345"/>
      <c r="Q653" s="345"/>
      <c r="R653" s="345"/>
      <c r="S653" s="346"/>
    </row>
    <row r="654" spans="1:19" ht="13.5" thickBot="1">
      <c r="A654" s="1"/>
      <c r="B654" s="31"/>
      <c r="C654" s="31"/>
      <c r="D654" s="32"/>
      <c r="E654" s="33"/>
      <c r="F654" s="32"/>
      <c r="G654" s="32"/>
      <c r="H654" s="32"/>
      <c r="I654" s="32"/>
      <c r="J654" s="32"/>
      <c r="K654" s="32"/>
      <c r="L654" s="32"/>
      <c r="M654" s="34"/>
      <c r="N654" s="69"/>
      <c r="O654" s="69"/>
      <c r="P654" s="69"/>
      <c r="Q654" s="69"/>
      <c r="R654" s="69"/>
      <c r="S654" s="69"/>
    </row>
    <row r="655" spans="1:19" ht="26.25" customHeight="1" thickBot="1">
      <c r="A655" s="191"/>
      <c r="B655" s="309" t="str">
        <f>'Planilha Pad. SINAPI'!C122</f>
        <v>JUNÇÃO DE REDUÇÃO INVERTIDA , PVC SOLDÁVEL, 100 X 50 MM, SÉRIE NORMAL PARA ESGOTO PREDIAL</v>
      </c>
      <c r="C655" s="310"/>
      <c r="D655" s="310"/>
      <c r="E655" s="310"/>
      <c r="F655" s="310"/>
      <c r="G655" s="310"/>
      <c r="H655" s="310"/>
      <c r="I655" s="310"/>
      <c r="J655" s="310"/>
      <c r="K655" s="310"/>
      <c r="L655" s="310"/>
      <c r="M655" s="310"/>
      <c r="N655" s="310"/>
      <c r="O655" s="311"/>
      <c r="P655" s="312" t="s">
        <v>19</v>
      </c>
      <c r="Q655" s="313"/>
      <c r="R655" s="41">
        <f>I659-M659</f>
        <v>10</v>
      </c>
      <c r="S655" s="42"/>
    </row>
    <row r="656" spans="1:19" ht="12.75">
      <c r="A656" s="314"/>
      <c r="B656" s="315"/>
      <c r="C656" s="316"/>
      <c r="D656" s="12" t="s">
        <v>32</v>
      </c>
      <c r="E656" s="12" t="s">
        <v>33</v>
      </c>
      <c r="F656" s="12" t="s">
        <v>34</v>
      </c>
      <c r="G656" s="12" t="s">
        <v>35</v>
      </c>
      <c r="H656" s="13" t="s">
        <v>36</v>
      </c>
      <c r="I656" s="320" t="s">
        <v>37</v>
      </c>
      <c r="J656" s="322" t="s">
        <v>38</v>
      </c>
      <c r="K656" s="323"/>
      <c r="L656" s="324"/>
      <c r="M656" s="320" t="s">
        <v>37</v>
      </c>
      <c r="N656" s="338"/>
      <c r="O656" s="339"/>
      <c r="P656" s="339"/>
      <c r="Q656" s="339"/>
      <c r="R656" s="339"/>
      <c r="S656" s="340"/>
    </row>
    <row r="657" spans="1:19" ht="12.75">
      <c r="A657" s="317"/>
      <c r="B657" s="318"/>
      <c r="C657" s="319"/>
      <c r="D657" s="14"/>
      <c r="E657" s="14"/>
      <c r="F657" s="14"/>
      <c r="G657" s="14" t="s">
        <v>41</v>
      </c>
      <c r="H657" s="15"/>
      <c r="I657" s="321"/>
      <c r="J657" s="15" t="s">
        <v>42</v>
      </c>
      <c r="K657" s="15" t="s">
        <v>43</v>
      </c>
      <c r="L657" s="15" t="s">
        <v>36</v>
      </c>
      <c r="M657" s="321"/>
      <c r="N657" s="341"/>
      <c r="O657" s="342"/>
      <c r="P657" s="342"/>
      <c r="Q657" s="342"/>
      <c r="R657" s="342"/>
      <c r="S657" s="343"/>
    </row>
    <row r="658" spans="1:19" ht="12.75">
      <c r="A658" s="16"/>
      <c r="B658" s="334"/>
      <c r="C658" s="335"/>
      <c r="D658" s="17"/>
      <c r="E658" s="18"/>
      <c r="F658" s="17"/>
      <c r="G658" s="17">
        <v>10</v>
      </c>
      <c r="H658" s="19">
        <v>1</v>
      </c>
      <c r="I658" s="19">
        <f>H658*G658</f>
        <v>10</v>
      </c>
      <c r="J658" s="19"/>
      <c r="K658" s="19"/>
      <c r="L658" s="19"/>
      <c r="M658" s="20">
        <f>J658*K658*L658</f>
        <v>0</v>
      </c>
      <c r="N658" s="341"/>
      <c r="O658" s="342"/>
      <c r="P658" s="342"/>
      <c r="Q658" s="342"/>
      <c r="R658" s="342"/>
      <c r="S658" s="343"/>
    </row>
    <row r="659" spans="1:19" ht="13.5" thickBot="1">
      <c r="A659" s="21"/>
      <c r="B659" s="22"/>
      <c r="C659" s="22"/>
      <c r="D659" s="23"/>
      <c r="E659" s="24"/>
      <c r="F659" s="23"/>
      <c r="G659" s="23"/>
      <c r="H659" s="23"/>
      <c r="I659" s="25">
        <f>SUM(I658:I658)</f>
        <v>10</v>
      </c>
      <c r="J659" s="26"/>
      <c r="K659" s="26"/>
      <c r="L659" s="26"/>
      <c r="M659" s="27">
        <f>SUM(M658:M658)</f>
        <v>0</v>
      </c>
      <c r="N659" s="344"/>
      <c r="O659" s="345"/>
      <c r="P659" s="345"/>
      <c r="Q659" s="345"/>
      <c r="R659" s="345"/>
      <c r="S659" s="346"/>
    </row>
    <row r="660" spans="1:19" ht="13.5" thickBot="1">
      <c r="A660" s="1"/>
      <c r="B660" s="31"/>
      <c r="C660" s="31"/>
      <c r="D660" s="32"/>
      <c r="E660" s="33"/>
      <c r="F660" s="32"/>
      <c r="G660" s="32"/>
      <c r="H660" s="32"/>
      <c r="I660" s="32"/>
      <c r="J660" s="32"/>
      <c r="K660" s="32"/>
      <c r="L660" s="32"/>
      <c r="M660" s="34"/>
      <c r="N660" s="69"/>
      <c r="O660" s="69"/>
      <c r="P660" s="69"/>
      <c r="Q660" s="69"/>
      <c r="R660" s="69"/>
      <c r="S660" s="69"/>
    </row>
    <row r="661" spans="1:19" ht="26.25" customHeight="1" thickBot="1">
      <c r="A661" s="191"/>
      <c r="B661" s="309" t="str">
        <f>'Planilha Pad. SINAPI'!C123</f>
        <v>BUCHA DE REDUÇÃO DE PVC, SOLDÁVEL, LONGA, 50 X 40 MM, PARA ESGOTO PREDIAL</v>
      </c>
      <c r="C661" s="310"/>
      <c r="D661" s="310"/>
      <c r="E661" s="310"/>
      <c r="F661" s="310"/>
      <c r="G661" s="310"/>
      <c r="H661" s="310"/>
      <c r="I661" s="310"/>
      <c r="J661" s="310"/>
      <c r="K661" s="310"/>
      <c r="L661" s="310"/>
      <c r="M661" s="310"/>
      <c r="N661" s="310"/>
      <c r="O661" s="311"/>
      <c r="P661" s="312" t="s">
        <v>19</v>
      </c>
      <c r="Q661" s="313"/>
      <c r="R661" s="41">
        <f>I665-M665</f>
        <v>10</v>
      </c>
      <c r="S661" s="42"/>
    </row>
    <row r="662" spans="1:19" ht="12.75">
      <c r="A662" s="314"/>
      <c r="B662" s="315"/>
      <c r="C662" s="316"/>
      <c r="D662" s="12" t="s">
        <v>32</v>
      </c>
      <c r="E662" s="12" t="s">
        <v>33</v>
      </c>
      <c r="F662" s="12" t="s">
        <v>34</v>
      </c>
      <c r="G662" s="12" t="s">
        <v>35</v>
      </c>
      <c r="H662" s="13" t="s">
        <v>36</v>
      </c>
      <c r="I662" s="320" t="s">
        <v>37</v>
      </c>
      <c r="J662" s="322" t="s">
        <v>38</v>
      </c>
      <c r="K662" s="323"/>
      <c r="L662" s="324"/>
      <c r="M662" s="320" t="s">
        <v>37</v>
      </c>
      <c r="N662" s="338"/>
      <c r="O662" s="339"/>
      <c r="P662" s="339"/>
      <c r="Q662" s="339"/>
      <c r="R662" s="339"/>
      <c r="S662" s="340"/>
    </row>
    <row r="663" spans="1:19" ht="12.75">
      <c r="A663" s="317"/>
      <c r="B663" s="318"/>
      <c r="C663" s="319"/>
      <c r="D663" s="14"/>
      <c r="E663" s="14"/>
      <c r="F663" s="14"/>
      <c r="G663" s="14" t="s">
        <v>41</v>
      </c>
      <c r="H663" s="15"/>
      <c r="I663" s="321"/>
      <c r="J663" s="15" t="s">
        <v>42</v>
      </c>
      <c r="K663" s="15" t="s">
        <v>43</v>
      </c>
      <c r="L663" s="15" t="s">
        <v>36</v>
      </c>
      <c r="M663" s="321"/>
      <c r="N663" s="341"/>
      <c r="O663" s="342"/>
      <c r="P663" s="342"/>
      <c r="Q663" s="342"/>
      <c r="R663" s="342"/>
      <c r="S663" s="343"/>
    </row>
    <row r="664" spans="1:19" ht="12.75">
      <c r="A664" s="16"/>
      <c r="B664" s="334"/>
      <c r="C664" s="335"/>
      <c r="D664" s="17"/>
      <c r="E664" s="18"/>
      <c r="F664" s="17"/>
      <c r="G664" s="17">
        <v>10</v>
      </c>
      <c r="H664" s="19">
        <v>1</v>
      </c>
      <c r="I664" s="19">
        <f>H664*G664</f>
        <v>10</v>
      </c>
      <c r="J664" s="19"/>
      <c r="K664" s="19"/>
      <c r="L664" s="19"/>
      <c r="M664" s="20">
        <f>J664*K664*L664</f>
        <v>0</v>
      </c>
      <c r="N664" s="341"/>
      <c r="O664" s="342"/>
      <c r="P664" s="342"/>
      <c r="Q664" s="342"/>
      <c r="R664" s="342"/>
      <c r="S664" s="343"/>
    </row>
    <row r="665" spans="1:19" ht="13.5" thickBot="1">
      <c r="A665" s="21"/>
      <c r="B665" s="22"/>
      <c r="C665" s="22"/>
      <c r="D665" s="23"/>
      <c r="E665" s="24"/>
      <c r="F665" s="23"/>
      <c r="G665" s="23"/>
      <c r="H665" s="23"/>
      <c r="I665" s="25">
        <f>SUM(I664:I664)</f>
        <v>10</v>
      </c>
      <c r="J665" s="26"/>
      <c r="K665" s="26"/>
      <c r="L665" s="26"/>
      <c r="M665" s="27">
        <f>SUM(M664:M664)</f>
        <v>0</v>
      </c>
      <c r="N665" s="344"/>
      <c r="O665" s="345"/>
      <c r="P665" s="345"/>
      <c r="Q665" s="345"/>
      <c r="R665" s="345"/>
      <c r="S665" s="346"/>
    </row>
    <row r="666" spans="1:19" ht="13.5" thickBot="1">
      <c r="A666" s="1"/>
      <c r="B666" s="31"/>
      <c r="C666" s="31"/>
      <c r="D666" s="32"/>
      <c r="E666" s="33"/>
      <c r="F666" s="32"/>
      <c r="G666" s="32"/>
      <c r="H666" s="32"/>
      <c r="I666" s="32"/>
      <c r="J666" s="32"/>
      <c r="K666" s="32"/>
      <c r="L666" s="32"/>
      <c r="M666" s="34"/>
      <c r="N666" s="69"/>
      <c r="O666" s="69"/>
      <c r="P666" s="69"/>
      <c r="Q666" s="69"/>
      <c r="R666" s="69"/>
      <c r="S666" s="69"/>
    </row>
    <row r="667" spans="1:19" ht="26.25" customHeight="1" thickBot="1">
      <c r="A667" s="191"/>
      <c r="B667" s="309" t="str">
        <f>'Planilha Pad. SINAPI'!C124</f>
        <v>LUVA SIMPLES, PVC, SÉRIE NORMAL, ESGOTO PREDIAL, DN 40 MM, JUNTA SOLDÁVEL, FORNECIDO E INSTALADO EM RAMAL DE DESCARGA OU RAMAL DE ESGOTO SANITÁRIO</v>
      </c>
      <c r="C667" s="310"/>
      <c r="D667" s="310"/>
      <c r="E667" s="310"/>
      <c r="F667" s="310"/>
      <c r="G667" s="310"/>
      <c r="H667" s="310"/>
      <c r="I667" s="310"/>
      <c r="J667" s="310"/>
      <c r="K667" s="310"/>
      <c r="L667" s="310"/>
      <c r="M667" s="310"/>
      <c r="N667" s="310"/>
      <c r="O667" s="311"/>
      <c r="P667" s="312" t="s">
        <v>19</v>
      </c>
      <c r="Q667" s="313"/>
      <c r="R667" s="41">
        <f>I671-M671</f>
        <v>30</v>
      </c>
      <c r="S667" s="42"/>
    </row>
    <row r="668" spans="1:19" ht="12.75">
      <c r="A668" s="314"/>
      <c r="B668" s="315"/>
      <c r="C668" s="316"/>
      <c r="D668" s="12" t="s">
        <v>32</v>
      </c>
      <c r="E668" s="12" t="s">
        <v>33</v>
      </c>
      <c r="F668" s="12" t="s">
        <v>34</v>
      </c>
      <c r="G668" s="12" t="s">
        <v>35</v>
      </c>
      <c r="H668" s="13" t="s">
        <v>36</v>
      </c>
      <c r="I668" s="320" t="s">
        <v>37</v>
      </c>
      <c r="J668" s="322" t="s">
        <v>38</v>
      </c>
      <c r="K668" s="323"/>
      <c r="L668" s="324"/>
      <c r="M668" s="320" t="s">
        <v>37</v>
      </c>
      <c r="N668" s="338"/>
      <c r="O668" s="339"/>
      <c r="P668" s="339"/>
      <c r="Q668" s="339"/>
      <c r="R668" s="339"/>
      <c r="S668" s="340"/>
    </row>
    <row r="669" spans="1:19" ht="12.75">
      <c r="A669" s="317"/>
      <c r="B669" s="318"/>
      <c r="C669" s="319"/>
      <c r="D669" s="14"/>
      <c r="E669" s="14"/>
      <c r="F669" s="14"/>
      <c r="G669" s="14" t="s">
        <v>41</v>
      </c>
      <c r="H669" s="15"/>
      <c r="I669" s="321"/>
      <c r="J669" s="15" t="s">
        <v>42</v>
      </c>
      <c r="K669" s="15" t="s">
        <v>43</v>
      </c>
      <c r="L669" s="15" t="s">
        <v>36</v>
      </c>
      <c r="M669" s="321"/>
      <c r="N669" s="341"/>
      <c r="O669" s="342"/>
      <c r="P669" s="342"/>
      <c r="Q669" s="342"/>
      <c r="R669" s="342"/>
      <c r="S669" s="343"/>
    </row>
    <row r="670" spans="1:19" ht="12.75">
      <c r="A670" s="16"/>
      <c r="B670" s="334"/>
      <c r="C670" s="335"/>
      <c r="D670" s="17"/>
      <c r="E670" s="18"/>
      <c r="F670" s="17"/>
      <c r="G670" s="17">
        <v>10</v>
      </c>
      <c r="H670" s="19">
        <v>3</v>
      </c>
      <c r="I670" s="19">
        <f>H670*G670</f>
        <v>30</v>
      </c>
      <c r="J670" s="19"/>
      <c r="K670" s="19"/>
      <c r="L670" s="19"/>
      <c r="M670" s="20">
        <f>J670*K670*L670</f>
        <v>0</v>
      </c>
      <c r="N670" s="341"/>
      <c r="O670" s="342"/>
      <c r="P670" s="342"/>
      <c r="Q670" s="342"/>
      <c r="R670" s="342"/>
      <c r="S670" s="343"/>
    </row>
    <row r="671" spans="1:19" ht="13.5" thickBot="1">
      <c r="A671" s="21"/>
      <c r="B671" s="22"/>
      <c r="C671" s="22"/>
      <c r="D671" s="23"/>
      <c r="E671" s="24"/>
      <c r="F671" s="23"/>
      <c r="G671" s="23"/>
      <c r="H671" s="23"/>
      <c r="I671" s="25">
        <f>SUM(I670:I670)</f>
        <v>30</v>
      </c>
      <c r="J671" s="26"/>
      <c r="K671" s="26"/>
      <c r="L671" s="26"/>
      <c r="M671" s="27">
        <f>SUM(M670:M670)</f>
        <v>0</v>
      </c>
      <c r="N671" s="344"/>
      <c r="O671" s="345"/>
      <c r="P671" s="345"/>
      <c r="Q671" s="345"/>
      <c r="R671" s="345"/>
      <c r="S671" s="346"/>
    </row>
    <row r="672" spans="1:19" ht="13.5" thickBot="1">
      <c r="A672" s="1"/>
      <c r="B672" s="31"/>
      <c r="C672" s="31"/>
      <c r="D672" s="32"/>
      <c r="E672" s="33"/>
      <c r="F672" s="32"/>
      <c r="G672" s="32"/>
      <c r="H672" s="32"/>
      <c r="I672" s="32"/>
      <c r="J672" s="32"/>
      <c r="K672" s="32"/>
      <c r="L672" s="32"/>
      <c r="M672" s="34"/>
      <c r="N672" s="69"/>
      <c r="O672" s="69"/>
      <c r="P672" s="69"/>
      <c r="Q672" s="69"/>
      <c r="R672" s="69"/>
      <c r="S672" s="69"/>
    </row>
    <row r="673" spans="1:19" ht="26.25" customHeight="1" thickBot="1">
      <c r="A673" s="191"/>
      <c r="B673" s="309" t="str">
        <f>'Planilha Pad. SINAPI'!C125</f>
        <v>LUVA SIMPLES, PVC, SÉRIE NORMAL, ESGOTO PREDIAL, DN 100 MM, JUNTA ELÁSTICA, FORNECIDO E INSTALADO EM RAMAL DE DESCARGA OU RAMAL DE ESGOTO SANITÁRIO</v>
      </c>
      <c r="C673" s="310"/>
      <c r="D673" s="310"/>
      <c r="E673" s="310"/>
      <c r="F673" s="310"/>
      <c r="G673" s="310"/>
      <c r="H673" s="310"/>
      <c r="I673" s="310"/>
      <c r="J673" s="310"/>
      <c r="K673" s="310"/>
      <c r="L673" s="310"/>
      <c r="M673" s="310"/>
      <c r="N673" s="310"/>
      <c r="O673" s="311"/>
      <c r="P673" s="312" t="s">
        <v>19</v>
      </c>
      <c r="Q673" s="313"/>
      <c r="R673" s="41">
        <f>I677-M677</f>
        <v>10</v>
      </c>
      <c r="S673" s="42"/>
    </row>
    <row r="674" spans="1:19" ht="12.75">
      <c r="A674" s="314"/>
      <c r="B674" s="315"/>
      <c r="C674" s="316"/>
      <c r="D674" s="12" t="s">
        <v>32</v>
      </c>
      <c r="E674" s="12" t="s">
        <v>33</v>
      </c>
      <c r="F674" s="12" t="s">
        <v>34</v>
      </c>
      <c r="G674" s="12" t="s">
        <v>35</v>
      </c>
      <c r="H674" s="13" t="s">
        <v>36</v>
      </c>
      <c r="I674" s="320" t="s">
        <v>37</v>
      </c>
      <c r="J674" s="322" t="s">
        <v>38</v>
      </c>
      <c r="K674" s="323"/>
      <c r="L674" s="324"/>
      <c r="M674" s="320" t="s">
        <v>37</v>
      </c>
      <c r="N674" s="338"/>
      <c r="O674" s="339"/>
      <c r="P674" s="339"/>
      <c r="Q674" s="339"/>
      <c r="R674" s="339"/>
      <c r="S674" s="340"/>
    </row>
    <row r="675" spans="1:19" ht="12.75">
      <c r="A675" s="317"/>
      <c r="B675" s="318"/>
      <c r="C675" s="319"/>
      <c r="D675" s="14"/>
      <c r="E675" s="14"/>
      <c r="F675" s="14"/>
      <c r="G675" s="14" t="s">
        <v>41</v>
      </c>
      <c r="H675" s="15"/>
      <c r="I675" s="321"/>
      <c r="J675" s="15" t="s">
        <v>42</v>
      </c>
      <c r="K675" s="15" t="s">
        <v>43</v>
      </c>
      <c r="L675" s="15" t="s">
        <v>36</v>
      </c>
      <c r="M675" s="321"/>
      <c r="N675" s="341"/>
      <c r="O675" s="342"/>
      <c r="P675" s="342"/>
      <c r="Q675" s="342"/>
      <c r="R675" s="342"/>
      <c r="S675" s="343"/>
    </row>
    <row r="676" spans="1:19" ht="12.75">
      <c r="A676" s="16"/>
      <c r="B676" s="334"/>
      <c r="C676" s="335"/>
      <c r="D676" s="17"/>
      <c r="E676" s="18"/>
      <c r="F676" s="17"/>
      <c r="G676" s="17">
        <v>10</v>
      </c>
      <c r="H676" s="19">
        <v>1</v>
      </c>
      <c r="I676" s="19">
        <f>H676*G676</f>
        <v>10</v>
      </c>
      <c r="J676" s="19"/>
      <c r="K676" s="19"/>
      <c r="L676" s="19"/>
      <c r="M676" s="20">
        <f>J676*K676*L676</f>
        <v>0</v>
      </c>
      <c r="N676" s="341"/>
      <c r="O676" s="342"/>
      <c r="P676" s="342"/>
      <c r="Q676" s="342"/>
      <c r="R676" s="342"/>
      <c r="S676" s="343"/>
    </row>
    <row r="677" spans="1:19" ht="13.5" thickBot="1">
      <c r="A677" s="21"/>
      <c r="B677" s="22"/>
      <c r="C677" s="22"/>
      <c r="D677" s="23"/>
      <c r="E677" s="24"/>
      <c r="F677" s="23"/>
      <c r="G677" s="23"/>
      <c r="H677" s="23"/>
      <c r="I677" s="25">
        <f>SUM(I676:I676)</f>
        <v>10</v>
      </c>
      <c r="J677" s="26"/>
      <c r="K677" s="26"/>
      <c r="L677" s="26"/>
      <c r="M677" s="27">
        <f>SUM(M676:M676)</f>
        <v>0</v>
      </c>
      <c r="N677" s="344"/>
      <c r="O677" s="345"/>
      <c r="P677" s="345"/>
      <c r="Q677" s="345"/>
      <c r="R677" s="345"/>
      <c r="S677" s="346"/>
    </row>
    <row r="682" ht="13.5" thickBot="1"/>
    <row r="683" spans="1:19" ht="26.25" customHeight="1" thickBot="1">
      <c r="A683" s="191"/>
      <c r="B683" s="309" t="str">
        <f>'Planilha Pad. SINAPI'!C126</f>
        <v>CAIXA SIFONADA, PVC, DN 100 X 100 X 50 MM, FORNECIDA E INSTALADA EM RAMAIS DE ENCAMINHAMENTO DE ÁGUA PLUVIAL. AF_12/2014</v>
      </c>
      <c r="C683" s="310"/>
      <c r="D683" s="310"/>
      <c r="E683" s="310"/>
      <c r="F683" s="310"/>
      <c r="G683" s="310"/>
      <c r="H683" s="310"/>
      <c r="I683" s="310"/>
      <c r="J683" s="310"/>
      <c r="K683" s="310"/>
      <c r="L683" s="310"/>
      <c r="M683" s="310"/>
      <c r="N683" s="310"/>
      <c r="O683" s="311"/>
      <c r="P683" s="312" t="s">
        <v>19</v>
      </c>
      <c r="Q683" s="313"/>
      <c r="R683" s="41">
        <f>I687-M687</f>
        <v>10</v>
      </c>
      <c r="S683" s="42"/>
    </row>
    <row r="684" spans="1:19" ht="12.75">
      <c r="A684" s="314"/>
      <c r="B684" s="315"/>
      <c r="C684" s="316"/>
      <c r="D684" s="12" t="s">
        <v>32</v>
      </c>
      <c r="E684" s="12" t="s">
        <v>33</v>
      </c>
      <c r="F684" s="12" t="s">
        <v>34</v>
      </c>
      <c r="G684" s="12" t="s">
        <v>35</v>
      </c>
      <c r="H684" s="13" t="s">
        <v>36</v>
      </c>
      <c r="I684" s="320" t="s">
        <v>37</v>
      </c>
      <c r="J684" s="322" t="s">
        <v>38</v>
      </c>
      <c r="K684" s="323"/>
      <c r="L684" s="324"/>
      <c r="M684" s="320" t="s">
        <v>37</v>
      </c>
      <c r="N684" s="338"/>
      <c r="O684" s="339"/>
      <c r="P684" s="339"/>
      <c r="Q684" s="339"/>
      <c r="R684" s="339"/>
      <c r="S684" s="340"/>
    </row>
    <row r="685" spans="1:19" ht="12.75">
      <c r="A685" s="317"/>
      <c r="B685" s="318"/>
      <c r="C685" s="319"/>
      <c r="D685" s="14"/>
      <c r="E685" s="14"/>
      <c r="F685" s="14"/>
      <c r="G685" s="14" t="s">
        <v>41</v>
      </c>
      <c r="H685" s="15"/>
      <c r="I685" s="321"/>
      <c r="J685" s="15" t="s">
        <v>42</v>
      </c>
      <c r="K685" s="15" t="s">
        <v>43</v>
      </c>
      <c r="L685" s="15" t="s">
        <v>36</v>
      </c>
      <c r="M685" s="321"/>
      <c r="N685" s="341"/>
      <c r="O685" s="342"/>
      <c r="P685" s="342"/>
      <c r="Q685" s="342"/>
      <c r="R685" s="342"/>
      <c r="S685" s="343"/>
    </row>
    <row r="686" spans="1:19" ht="12.75">
      <c r="A686" s="16"/>
      <c r="B686" s="334"/>
      <c r="C686" s="335"/>
      <c r="D686" s="17"/>
      <c r="E686" s="18"/>
      <c r="F686" s="17"/>
      <c r="G686" s="17">
        <v>10</v>
      </c>
      <c r="H686" s="19">
        <v>1</v>
      </c>
      <c r="I686" s="19">
        <f>H686*G686</f>
        <v>10</v>
      </c>
      <c r="J686" s="19"/>
      <c r="K686" s="19"/>
      <c r="L686" s="19"/>
      <c r="M686" s="20">
        <f>J686*K686*L686</f>
        <v>0</v>
      </c>
      <c r="N686" s="341"/>
      <c r="O686" s="342"/>
      <c r="P686" s="342"/>
      <c r="Q686" s="342"/>
      <c r="R686" s="342"/>
      <c r="S686" s="343"/>
    </row>
    <row r="687" spans="1:19" ht="13.5" thickBot="1">
      <c r="A687" s="21"/>
      <c r="B687" s="22"/>
      <c r="C687" s="22"/>
      <c r="D687" s="23"/>
      <c r="E687" s="24"/>
      <c r="F687" s="23"/>
      <c r="G687" s="23"/>
      <c r="H687" s="23"/>
      <c r="I687" s="25">
        <f>SUM(I686:I686)</f>
        <v>10</v>
      </c>
      <c r="J687" s="26"/>
      <c r="K687" s="26"/>
      <c r="L687" s="26"/>
      <c r="M687" s="27">
        <f>SUM(M686:M686)</f>
        <v>0</v>
      </c>
      <c r="N687" s="344"/>
      <c r="O687" s="345"/>
      <c r="P687" s="345"/>
      <c r="Q687" s="345"/>
      <c r="R687" s="345"/>
      <c r="S687" s="346"/>
    </row>
    <row r="688" ht="13.5" thickBot="1"/>
    <row r="689" spans="1:19" ht="38.25" customHeight="1" thickBot="1">
      <c r="A689" s="191"/>
      <c r="B689" s="309" t="str">
        <f>'Planilha Pad. SINAPI'!C127</f>
        <v>CAIXA DE INSPEÇÃO EM CONCRETO PRÉ-MOLDADO DN 60 CM COM TAMPA H= 60 CM - FORNECIMENTO E INSTALAÇÃO </v>
      </c>
      <c r="C689" s="310"/>
      <c r="D689" s="310"/>
      <c r="E689" s="310"/>
      <c r="F689" s="310"/>
      <c r="G689" s="310"/>
      <c r="H689" s="310"/>
      <c r="I689" s="310"/>
      <c r="J689" s="310"/>
      <c r="K689" s="310"/>
      <c r="L689" s="310"/>
      <c r="M689" s="310"/>
      <c r="N689" s="310"/>
      <c r="O689" s="311"/>
      <c r="P689" s="312" t="s">
        <v>19</v>
      </c>
      <c r="Q689" s="313"/>
      <c r="R689" s="41">
        <f>I693-M693</f>
        <v>10</v>
      </c>
      <c r="S689" s="42"/>
    </row>
    <row r="690" spans="1:19" ht="12.75">
      <c r="A690" s="314"/>
      <c r="B690" s="315"/>
      <c r="C690" s="316"/>
      <c r="D690" s="12" t="s">
        <v>32</v>
      </c>
      <c r="E690" s="12" t="s">
        <v>33</v>
      </c>
      <c r="F690" s="12" t="s">
        <v>34</v>
      </c>
      <c r="G690" s="12" t="s">
        <v>35</v>
      </c>
      <c r="H690" s="13" t="s">
        <v>36</v>
      </c>
      <c r="I690" s="320" t="s">
        <v>37</v>
      </c>
      <c r="J690" s="322" t="s">
        <v>38</v>
      </c>
      <c r="K690" s="323"/>
      <c r="L690" s="324"/>
      <c r="M690" s="320" t="s">
        <v>37</v>
      </c>
      <c r="N690" s="338"/>
      <c r="O690" s="339"/>
      <c r="P690" s="339"/>
      <c r="Q690" s="339"/>
      <c r="R690" s="339"/>
      <c r="S690" s="340"/>
    </row>
    <row r="691" spans="1:19" ht="12.75">
      <c r="A691" s="317"/>
      <c r="B691" s="318"/>
      <c r="C691" s="319"/>
      <c r="D691" s="14"/>
      <c r="E691" s="14"/>
      <c r="F691" s="14"/>
      <c r="G691" s="14" t="s">
        <v>41</v>
      </c>
      <c r="H691" s="15"/>
      <c r="I691" s="321"/>
      <c r="J691" s="15" t="s">
        <v>42</v>
      </c>
      <c r="K691" s="15" t="s">
        <v>43</v>
      </c>
      <c r="L691" s="15" t="s">
        <v>36</v>
      </c>
      <c r="M691" s="321"/>
      <c r="N691" s="341"/>
      <c r="O691" s="342"/>
      <c r="P691" s="342"/>
      <c r="Q691" s="342"/>
      <c r="R691" s="342"/>
      <c r="S691" s="343"/>
    </row>
    <row r="692" spans="1:19" ht="12.75">
      <c r="A692" s="16"/>
      <c r="B692" s="334"/>
      <c r="C692" s="335"/>
      <c r="D692" s="17"/>
      <c r="E692" s="18"/>
      <c r="F692" s="17"/>
      <c r="G692" s="17">
        <v>10</v>
      </c>
      <c r="H692" s="19">
        <v>1</v>
      </c>
      <c r="I692" s="19">
        <f>H692*G692</f>
        <v>10</v>
      </c>
      <c r="J692" s="19"/>
      <c r="K692" s="19"/>
      <c r="L692" s="19"/>
      <c r="M692" s="20">
        <f>J692*K692*L692</f>
        <v>0</v>
      </c>
      <c r="N692" s="341"/>
      <c r="O692" s="342"/>
      <c r="P692" s="342"/>
      <c r="Q692" s="342"/>
      <c r="R692" s="342"/>
      <c r="S692" s="343"/>
    </row>
    <row r="693" spans="1:19" ht="13.5" thickBot="1">
      <c r="A693" s="21"/>
      <c r="B693" s="22"/>
      <c r="C693" s="22"/>
      <c r="D693" s="23"/>
      <c r="E693" s="24"/>
      <c r="F693" s="23"/>
      <c r="G693" s="23"/>
      <c r="H693" s="23"/>
      <c r="I693" s="25">
        <f>SUM(I692:I692)</f>
        <v>10</v>
      </c>
      <c r="J693" s="26"/>
      <c r="K693" s="26"/>
      <c r="L693" s="26"/>
      <c r="M693" s="27">
        <f>SUM(M692:M692)</f>
        <v>0</v>
      </c>
      <c r="N693" s="344"/>
      <c r="O693" s="345"/>
      <c r="P693" s="345"/>
      <c r="Q693" s="345"/>
      <c r="R693" s="345"/>
      <c r="S693" s="346"/>
    </row>
    <row r="694" ht="13.5" thickBot="1"/>
    <row r="695" spans="1:19" ht="28.5" customHeight="1" thickBot="1">
      <c r="A695" s="191"/>
      <c r="B695" s="309" t="str">
        <f>'Planilha Pad. SINAPI'!C128</f>
        <v>CAIXA DE GORDURA SIMPLES EM CONCRETO PRÉ-MOLDADO DN 40 CM COM TAMPA - FORNECIMENTO E INSTALAÇÃO </v>
      </c>
      <c r="C695" s="310"/>
      <c r="D695" s="310"/>
      <c r="E695" s="310"/>
      <c r="F695" s="310"/>
      <c r="G695" s="310"/>
      <c r="H695" s="310"/>
      <c r="I695" s="310"/>
      <c r="J695" s="310"/>
      <c r="K695" s="310"/>
      <c r="L695" s="310"/>
      <c r="M695" s="310"/>
      <c r="N695" s="310"/>
      <c r="O695" s="311"/>
      <c r="P695" s="312" t="s">
        <v>19</v>
      </c>
      <c r="Q695" s="313"/>
      <c r="R695" s="41">
        <f>I699-M699</f>
        <v>10</v>
      </c>
      <c r="S695" s="42"/>
    </row>
    <row r="696" spans="1:19" ht="12.75">
      <c r="A696" s="314"/>
      <c r="B696" s="315"/>
      <c r="C696" s="316"/>
      <c r="D696" s="12" t="s">
        <v>32</v>
      </c>
      <c r="E696" s="12" t="s">
        <v>33</v>
      </c>
      <c r="F696" s="12" t="s">
        <v>34</v>
      </c>
      <c r="G696" s="12" t="s">
        <v>35</v>
      </c>
      <c r="H696" s="13" t="s">
        <v>36</v>
      </c>
      <c r="I696" s="320" t="s">
        <v>37</v>
      </c>
      <c r="J696" s="322" t="s">
        <v>38</v>
      </c>
      <c r="K696" s="323"/>
      <c r="L696" s="324"/>
      <c r="M696" s="320" t="s">
        <v>37</v>
      </c>
      <c r="N696" s="338"/>
      <c r="O696" s="339"/>
      <c r="P696" s="339"/>
      <c r="Q696" s="339"/>
      <c r="R696" s="339"/>
      <c r="S696" s="340"/>
    </row>
    <row r="697" spans="1:19" ht="12.75">
      <c r="A697" s="317"/>
      <c r="B697" s="318"/>
      <c r="C697" s="319"/>
      <c r="D697" s="14"/>
      <c r="E697" s="14"/>
      <c r="F697" s="14"/>
      <c r="G697" s="14" t="s">
        <v>41</v>
      </c>
      <c r="H697" s="15"/>
      <c r="I697" s="321"/>
      <c r="J697" s="15" t="s">
        <v>42</v>
      </c>
      <c r="K697" s="15" t="s">
        <v>43</v>
      </c>
      <c r="L697" s="15" t="s">
        <v>36</v>
      </c>
      <c r="M697" s="321"/>
      <c r="N697" s="341"/>
      <c r="O697" s="342"/>
      <c r="P697" s="342"/>
      <c r="Q697" s="342"/>
      <c r="R697" s="342"/>
      <c r="S697" s="343"/>
    </row>
    <row r="698" spans="1:19" ht="12.75">
      <c r="A698" s="16"/>
      <c r="B698" s="334"/>
      <c r="C698" s="335"/>
      <c r="D698" s="17"/>
      <c r="E698" s="18"/>
      <c r="F698" s="17"/>
      <c r="G698" s="17">
        <v>10</v>
      </c>
      <c r="H698" s="19">
        <v>1</v>
      </c>
      <c r="I698" s="19">
        <f>H698*G698</f>
        <v>10</v>
      </c>
      <c r="J698" s="19"/>
      <c r="K698" s="19"/>
      <c r="L698" s="19"/>
      <c r="M698" s="20">
        <f>J698*K698*L698</f>
        <v>0</v>
      </c>
      <c r="N698" s="341"/>
      <c r="O698" s="342"/>
      <c r="P698" s="342"/>
      <c r="Q698" s="342"/>
      <c r="R698" s="342"/>
      <c r="S698" s="343"/>
    </row>
    <row r="699" spans="1:19" ht="13.5" thickBot="1">
      <c r="A699" s="21"/>
      <c r="B699" s="22"/>
      <c r="C699" s="22"/>
      <c r="D699" s="23"/>
      <c r="E699" s="24"/>
      <c r="F699" s="23"/>
      <c r="G699" s="23"/>
      <c r="H699" s="23"/>
      <c r="I699" s="25">
        <f>SUM(I698:I698)</f>
        <v>10</v>
      </c>
      <c r="J699" s="26"/>
      <c r="K699" s="26"/>
      <c r="L699" s="26"/>
      <c r="M699" s="27">
        <f>SUM(M698:M698)</f>
        <v>0</v>
      </c>
      <c r="N699" s="344"/>
      <c r="O699" s="345"/>
      <c r="P699" s="345"/>
      <c r="Q699" s="345"/>
      <c r="R699" s="345"/>
      <c r="S699" s="346"/>
    </row>
    <row r="701" spans="1:19" s="29" customFormat="1" ht="13.5" thickBot="1">
      <c r="A701" s="28"/>
      <c r="B701" s="351" t="s">
        <v>68</v>
      </c>
      <c r="C701" s="351"/>
      <c r="D701" s="351"/>
      <c r="E701" s="351"/>
      <c r="F701" s="351"/>
      <c r="G701" s="351"/>
      <c r="H701" s="351"/>
      <c r="I701" s="351"/>
      <c r="J701" s="351"/>
      <c r="K701" s="351"/>
      <c r="L701" s="351"/>
      <c r="M701" s="351"/>
      <c r="N701" s="351"/>
      <c r="O701" s="351"/>
      <c r="P701" s="351"/>
      <c r="Q701" s="351"/>
      <c r="R701" s="351"/>
      <c r="S701" s="351"/>
    </row>
    <row r="702" spans="1:19" ht="25.5" customHeight="1" thickBot="1">
      <c r="A702" s="191"/>
      <c r="B702" s="309" t="str">
        <f>'Planilha Pad. SINAPI'!C131</f>
        <v>REVESTIMENTO CERÂMICO PARA PAREDES INTERNAS COM PLACAS TIPO GRÊS OU SEMI-GRÊS DE DIMENSÕES 20X20 CM APLICADAS EM AMBIENTES DE ÁREA MENOR QUE 5 M² A MEIA ALTURA DAS PAREDES</v>
      </c>
      <c r="C702" s="310"/>
      <c r="D702" s="310"/>
      <c r="E702" s="310"/>
      <c r="F702" s="310"/>
      <c r="G702" s="310"/>
      <c r="H702" s="310"/>
      <c r="I702" s="310"/>
      <c r="J702" s="310"/>
      <c r="K702" s="310"/>
      <c r="L702" s="310"/>
      <c r="M702" s="310"/>
      <c r="N702" s="310"/>
      <c r="O702" s="311"/>
      <c r="P702" s="312" t="s">
        <v>0</v>
      </c>
      <c r="Q702" s="313"/>
      <c r="R702" s="41">
        <f>I709-M709</f>
        <v>49.4</v>
      </c>
      <c r="S702" s="42"/>
    </row>
    <row r="703" spans="1:19" ht="12.75">
      <c r="A703" s="314"/>
      <c r="B703" s="315"/>
      <c r="C703" s="316"/>
      <c r="D703" s="12" t="s">
        <v>32</v>
      </c>
      <c r="E703" s="12" t="s">
        <v>33</v>
      </c>
      <c r="F703" s="12" t="s">
        <v>34</v>
      </c>
      <c r="G703" s="12" t="s">
        <v>35</v>
      </c>
      <c r="H703" s="13" t="s">
        <v>36</v>
      </c>
      <c r="I703" s="320" t="s">
        <v>37</v>
      </c>
      <c r="J703" s="322" t="s">
        <v>38</v>
      </c>
      <c r="K703" s="323"/>
      <c r="L703" s="324"/>
      <c r="M703" s="320" t="s">
        <v>37</v>
      </c>
      <c r="N703" s="338"/>
      <c r="O703" s="339"/>
      <c r="P703" s="339"/>
      <c r="Q703" s="339"/>
      <c r="R703" s="339"/>
      <c r="S703" s="340"/>
    </row>
    <row r="704" spans="1:19" ht="12.75">
      <c r="A704" s="317"/>
      <c r="B704" s="318"/>
      <c r="C704" s="319"/>
      <c r="D704" s="14" t="s">
        <v>42</v>
      </c>
      <c r="E704" s="14" t="s">
        <v>66</v>
      </c>
      <c r="F704" s="14"/>
      <c r="G704" s="14" t="s">
        <v>41</v>
      </c>
      <c r="H704" s="15"/>
      <c r="I704" s="321"/>
      <c r="J704" s="15" t="s">
        <v>42</v>
      </c>
      <c r="K704" s="15" t="s">
        <v>43</v>
      </c>
      <c r="L704" s="15" t="s">
        <v>36</v>
      </c>
      <c r="M704" s="321"/>
      <c r="N704" s="341"/>
      <c r="O704" s="342"/>
      <c r="P704" s="342"/>
      <c r="Q704" s="342"/>
      <c r="R704" s="342"/>
      <c r="S704" s="343"/>
    </row>
    <row r="705" spans="1:19" ht="12.75">
      <c r="A705" s="16"/>
      <c r="B705" s="334" t="s">
        <v>118</v>
      </c>
      <c r="C705" s="335"/>
      <c r="D705" s="17">
        <v>1.2</v>
      </c>
      <c r="E705" s="18">
        <v>0.4</v>
      </c>
      <c r="F705" s="17"/>
      <c r="G705" s="17">
        <v>10</v>
      </c>
      <c r="H705" s="19"/>
      <c r="I705" s="19">
        <f>D705*E705*G705</f>
        <v>4.8</v>
      </c>
      <c r="J705" s="19"/>
      <c r="K705" s="19"/>
      <c r="L705" s="19"/>
      <c r="M705" s="20">
        <f>J705*K705*L705</f>
        <v>0</v>
      </c>
      <c r="N705" s="341"/>
      <c r="O705" s="342"/>
      <c r="P705" s="342"/>
      <c r="Q705" s="342"/>
      <c r="R705" s="342"/>
      <c r="S705" s="343"/>
    </row>
    <row r="706" spans="1:19" ht="12.75">
      <c r="A706" s="16"/>
      <c r="B706" s="334" t="s">
        <v>119</v>
      </c>
      <c r="C706" s="335"/>
      <c r="D706" s="17">
        <v>0.6</v>
      </c>
      <c r="E706" s="18">
        <v>0.4</v>
      </c>
      <c r="F706" s="17"/>
      <c r="G706" s="17">
        <v>10</v>
      </c>
      <c r="H706" s="19"/>
      <c r="I706" s="19">
        <f>D706*E706*G706</f>
        <v>2.4</v>
      </c>
      <c r="J706" s="19"/>
      <c r="K706" s="19"/>
      <c r="L706" s="19"/>
      <c r="M706" s="20">
        <f>J706*K706*L706</f>
        <v>0</v>
      </c>
      <c r="N706" s="341"/>
      <c r="O706" s="342"/>
      <c r="P706" s="342"/>
      <c r="Q706" s="342"/>
      <c r="R706" s="342"/>
      <c r="S706" s="343"/>
    </row>
    <row r="707" spans="1:19" ht="12.75">
      <c r="A707" s="16"/>
      <c r="B707" s="334" t="s">
        <v>120</v>
      </c>
      <c r="C707" s="335"/>
      <c r="D707" s="17">
        <v>0.8</v>
      </c>
      <c r="E707" s="18">
        <v>0.4</v>
      </c>
      <c r="F707" s="17"/>
      <c r="G707" s="17">
        <v>10</v>
      </c>
      <c r="H707" s="19"/>
      <c r="I707" s="19">
        <f>D707*E707*G707</f>
        <v>3.2000000000000006</v>
      </c>
      <c r="J707" s="19"/>
      <c r="K707" s="19"/>
      <c r="L707" s="19"/>
      <c r="M707" s="20">
        <f>J707*K707*L707</f>
        <v>0</v>
      </c>
      <c r="N707" s="341"/>
      <c r="O707" s="342"/>
      <c r="P707" s="342"/>
      <c r="Q707" s="342"/>
      <c r="R707" s="342"/>
      <c r="S707" s="343"/>
    </row>
    <row r="708" spans="1:19" s="73" customFormat="1" ht="12.75">
      <c r="A708" s="78"/>
      <c r="B708" s="336" t="s">
        <v>88</v>
      </c>
      <c r="C708" s="337"/>
      <c r="D708" s="79">
        <v>2.6</v>
      </c>
      <c r="E708" s="80">
        <v>1.5</v>
      </c>
      <c r="F708" s="79"/>
      <c r="G708" s="17">
        <v>10</v>
      </c>
      <c r="H708" s="81"/>
      <c r="I708" s="19">
        <f>D708*E708*G708</f>
        <v>39</v>
      </c>
      <c r="J708" s="81"/>
      <c r="K708" s="81"/>
      <c r="L708" s="81"/>
      <c r="M708" s="82">
        <f>J708*K708*L708</f>
        <v>0</v>
      </c>
      <c r="N708" s="341"/>
      <c r="O708" s="342"/>
      <c r="P708" s="342"/>
      <c r="Q708" s="342"/>
      <c r="R708" s="342"/>
      <c r="S708" s="343"/>
    </row>
    <row r="709" spans="1:19" ht="13.5" thickBot="1">
      <c r="A709" s="21"/>
      <c r="B709" s="22"/>
      <c r="C709" s="22"/>
      <c r="D709" s="23"/>
      <c r="E709" s="24"/>
      <c r="F709" s="23"/>
      <c r="G709" s="23"/>
      <c r="H709" s="23"/>
      <c r="I709" s="25">
        <f>SUM(I705:I708)</f>
        <v>49.4</v>
      </c>
      <c r="J709" s="26"/>
      <c r="K709" s="26"/>
      <c r="L709" s="26"/>
      <c r="M709" s="27">
        <f>SUM(M705:M705)</f>
        <v>0</v>
      </c>
      <c r="N709" s="344"/>
      <c r="O709" s="345"/>
      <c r="P709" s="345"/>
      <c r="Q709" s="345"/>
      <c r="R709" s="345"/>
      <c r="S709" s="346"/>
    </row>
    <row r="710" spans="1:19" ht="13.5" thickBot="1">
      <c r="A710" s="1"/>
      <c r="B710" s="31"/>
      <c r="C710" s="31"/>
      <c r="D710" s="32"/>
      <c r="E710" s="33"/>
      <c r="F710" s="32"/>
      <c r="G710" s="32"/>
      <c r="H710" s="32"/>
      <c r="I710" s="32"/>
      <c r="J710" s="32"/>
      <c r="K710" s="32"/>
      <c r="L710" s="32"/>
      <c r="M710" s="34"/>
      <c r="N710" s="30"/>
      <c r="O710" s="30"/>
      <c r="P710" s="30"/>
      <c r="Q710" s="30"/>
      <c r="R710" s="30"/>
      <c r="S710" s="30"/>
    </row>
    <row r="711" spans="1:19" ht="25.5" customHeight="1" thickBot="1">
      <c r="A711" s="191"/>
      <c r="B711" s="309" t="str">
        <f>'Planilha Pad. SINAPI'!C132</f>
        <v>CHAPISCO APLICADO EM ALVENARIAS E ESTRUTURAS DE CONCRETO INTERNAS, COM COLHER DE PEDREIRO, ARGAMASSA TRAÇO 1:3 COM PREPARO MANUAL</v>
      </c>
      <c r="C711" s="310"/>
      <c r="D711" s="310"/>
      <c r="E711" s="310"/>
      <c r="F711" s="310"/>
      <c r="G711" s="310"/>
      <c r="H711" s="310"/>
      <c r="I711" s="310"/>
      <c r="J711" s="310"/>
      <c r="K711" s="310"/>
      <c r="L711" s="310"/>
      <c r="M711" s="310"/>
      <c r="N711" s="310"/>
      <c r="O711" s="311"/>
      <c r="P711" s="312" t="s">
        <v>0</v>
      </c>
      <c r="Q711" s="313"/>
      <c r="R711" s="41">
        <f>I722-M722</f>
        <v>2058.6</v>
      </c>
      <c r="S711" s="42"/>
    </row>
    <row r="712" spans="1:19" ht="12.75">
      <c r="A712" s="314"/>
      <c r="B712" s="315"/>
      <c r="C712" s="316"/>
      <c r="D712" s="12" t="s">
        <v>32</v>
      </c>
      <c r="E712" s="12" t="s">
        <v>33</v>
      </c>
      <c r="F712" s="12" t="s">
        <v>34</v>
      </c>
      <c r="G712" s="12" t="s">
        <v>35</v>
      </c>
      <c r="H712" s="13" t="s">
        <v>36</v>
      </c>
      <c r="I712" s="320" t="s">
        <v>37</v>
      </c>
      <c r="J712" s="322" t="s">
        <v>38</v>
      </c>
      <c r="K712" s="323"/>
      <c r="L712" s="324"/>
      <c r="M712" s="320" t="s">
        <v>37</v>
      </c>
      <c r="N712" s="338"/>
      <c r="O712" s="339"/>
      <c r="P712" s="339"/>
      <c r="Q712" s="339"/>
      <c r="R712" s="339"/>
      <c r="S712" s="340"/>
    </row>
    <row r="713" spans="1:19" ht="12.75">
      <c r="A713" s="317"/>
      <c r="B713" s="318"/>
      <c r="C713" s="319"/>
      <c r="D713" s="14" t="s">
        <v>42</v>
      </c>
      <c r="E713" s="14" t="s">
        <v>66</v>
      </c>
      <c r="F713" s="14"/>
      <c r="G713" s="14" t="s">
        <v>41</v>
      </c>
      <c r="H713" s="15" t="s">
        <v>121</v>
      </c>
      <c r="I713" s="321"/>
      <c r="J713" s="15" t="s">
        <v>42</v>
      </c>
      <c r="K713" s="15" t="s">
        <v>43</v>
      </c>
      <c r="L713" s="15" t="s">
        <v>36</v>
      </c>
      <c r="M713" s="321"/>
      <c r="N713" s="341"/>
      <c r="O713" s="342"/>
      <c r="P713" s="342"/>
      <c r="Q713" s="342"/>
      <c r="R713" s="342"/>
      <c r="S713" s="343"/>
    </row>
    <row r="714" spans="1:19" ht="12.75">
      <c r="A714" s="16"/>
      <c r="B714" s="334" t="s">
        <v>87</v>
      </c>
      <c r="C714" s="335"/>
      <c r="D714" s="17">
        <v>8.7</v>
      </c>
      <c r="E714" s="18">
        <v>2.6</v>
      </c>
      <c r="F714" s="17"/>
      <c r="G714" s="17">
        <v>10</v>
      </c>
      <c r="H714" s="19"/>
      <c r="I714" s="19">
        <f aca="true" t="shared" si="6" ref="I714:I721">D714*E714*G714</f>
        <v>226.2</v>
      </c>
      <c r="J714" s="19"/>
      <c r="K714" s="19"/>
      <c r="L714" s="19"/>
      <c r="M714" s="20"/>
      <c r="N714" s="341"/>
      <c r="O714" s="342"/>
      <c r="P714" s="342"/>
      <c r="Q714" s="342"/>
      <c r="R714" s="342"/>
      <c r="S714" s="343"/>
    </row>
    <row r="715" spans="1:19" ht="12.75">
      <c r="A715" s="16"/>
      <c r="B715" s="35" t="s">
        <v>86</v>
      </c>
      <c r="C715" s="36"/>
      <c r="D715" s="17">
        <v>11.6</v>
      </c>
      <c r="E715" s="18">
        <v>2.6</v>
      </c>
      <c r="F715" s="17"/>
      <c r="G715" s="17">
        <v>10</v>
      </c>
      <c r="H715" s="19"/>
      <c r="I715" s="19">
        <f t="shared" si="6"/>
        <v>301.6</v>
      </c>
      <c r="J715" s="19"/>
      <c r="K715" s="19"/>
      <c r="L715" s="19"/>
      <c r="M715" s="20"/>
      <c r="N715" s="341"/>
      <c r="O715" s="342"/>
      <c r="P715" s="342"/>
      <c r="Q715" s="342"/>
      <c r="R715" s="342"/>
      <c r="S715" s="343"/>
    </row>
    <row r="716" spans="1:19" ht="12.75">
      <c r="A716" s="16"/>
      <c r="B716" s="35" t="s">
        <v>85</v>
      </c>
      <c r="C716" s="36"/>
      <c r="D716" s="17">
        <v>11.8</v>
      </c>
      <c r="E716" s="18">
        <v>2.6</v>
      </c>
      <c r="F716" s="17"/>
      <c r="G716" s="17">
        <v>10</v>
      </c>
      <c r="H716" s="19"/>
      <c r="I716" s="19">
        <f t="shared" si="6"/>
        <v>306.8</v>
      </c>
      <c r="J716" s="19"/>
      <c r="K716" s="19"/>
      <c r="L716" s="19"/>
      <c r="M716" s="20"/>
      <c r="N716" s="341"/>
      <c r="O716" s="342"/>
      <c r="P716" s="342"/>
      <c r="Q716" s="342"/>
      <c r="R716" s="342"/>
      <c r="S716" s="343"/>
    </row>
    <row r="717" spans="1:19" ht="12.75">
      <c r="A717" s="16"/>
      <c r="B717" s="334" t="s">
        <v>84</v>
      </c>
      <c r="C717" s="335"/>
      <c r="D717" s="17">
        <v>12.4</v>
      </c>
      <c r="E717" s="18">
        <v>2.6</v>
      </c>
      <c r="F717" s="17"/>
      <c r="G717" s="17">
        <v>10</v>
      </c>
      <c r="H717" s="19"/>
      <c r="I717" s="19">
        <f t="shared" si="6"/>
        <v>322.40000000000003</v>
      </c>
      <c r="J717" s="19"/>
      <c r="K717" s="19"/>
      <c r="L717" s="19"/>
      <c r="M717" s="20"/>
      <c r="N717" s="341"/>
      <c r="O717" s="342"/>
      <c r="P717" s="342"/>
      <c r="Q717" s="342"/>
      <c r="R717" s="342"/>
      <c r="S717" s="343"/>
    </row>
    <row r="718" spans="1:19" ht="12.75">
      <c r="A718" s="16"/>
      <c r="B718" s="334" t="s">
        <v>88</v>
      </c>
      <c r="C718" s="335"/>
      <c r="D718" s="17">
        <v>6.2</v>
      </c>
      <c r="E718" s="18">
        <v>2.6</v>
      </c>
      <c r="F718" s="17"/>
      <c r="G718" s="17">
        <v>10</v>
      </c>
      <c r="H718" s="19"/>
      <c r="I718" s="19">
        <f t="shared" si="6"/>
        <v>161.20000000000002</v>
      </c>
      <c r="J718" s="19"/>
      <c r="K718" s="19"/>
      <c r="L718" s="19"/>
      <c r="M718" s="20"/>
      <c r="N718" s="341"/>
      <c r="O718" s="342"/>
      <c r="P718" s="342"/>
      <c r="Q718" s="342"/>
      <c r="R718" s="342"/>
      <c r="S718" s="343"/>
    </row>
    <row r="719" spans="1:19" ht="12.75">
      <c r="A719" s="16"/>
      <c r="B719" s="334" t="s">
        <v>106</v>
      </c>
      <c r="C719" s="335"/>
      <c r="D719" s="17">
        <v>1.9</v>
      </c>
      <c r="E719" s="18">
        <v>1.2</v>
      </c>
      <c r="F719" s="17"/>
      <c r="G719" s="17">
        <v>10</v>
      </c>
      <c r="H719" s="19"/>
      <c r="I719" s="19">
        <f t="shared" si="6"/>
        <v>22.799999999999997</v>
      </c>
      <c r="J719" s="19"/>
      <c r="K719" s="19"/>
      <c r="L719" s="19"/>
      <c r="M719" s="20"/>
      <c r="N719" s="341"/>
      <c r="O719" s="342"/>
      <c r="P719" s="342"/>
      <c r="Q719" s="342"/>
      <c r="R719" s="342"/>
      <c r="S719" s="343"/>
    </row>
    <row r="720" spans="1:19" ht="12.75">
      <c r="A720" s="16"/>
      <c r="B720" s="334" t="s">
        <v>89</v>
      </c>
      <c r="C720" s="335"/>
      <c r="D720" s="17">
        <v>2.4</v>
      </c>
      <c r="E720" s="18">
        <v>2.6</v>
      </c>
      <c r="F720" s="17"/>
      <c r="G720" s="17">
        <v>10</v>
      </c>
      <c r="H720" s="19"/>
      <c r="I720" s="19">
        <f t="shared" si="6"/>
        <v>62.400000000000006</v>
      </c>
      <c r="J720" s="19"/>
      <c r="K720" s="19"/>
      <c r="L720" s="19"/>
      <c r="M720" s="20"/>
      <c r="N720" s="341"/>
      <c r="O720" s="342"/>
      <c r="P720" s="342"/>
      <c r="Q720" s="342"/>
      <c r="R720" s="342"/>
      <c r="S720" s="343"/>
    </row>
    <row r="721" spans="1:19" ht="12.75">
      <c r="A721" s="16"/>
      <c r="B721" s="334" t="s">
        <v>122</v>
      </c>
      <c r="C721" s="335"/>
      <c r="D721" s="17">
        <v>25.2</v>
      </c>
      <c r="E721" s="18">
        <v>2.6</v>
      </c>
      <c r="F721" s="17"/>
      <c r="G721" s="17">
        <v>10</v>
      </c>
      <c r="H721" s="19"/>
      <c r="I721" s="19">
        <f t="shared" si="6"/>
        <v>655.1999999999999</v>
      </c>
      <c r="J721" s="19"/>
      <c r="K721" s="19"/>
      <c r="L721" s="19"/>
      <c r="M721" s="20"/>
      <c r="N721" s="341"/>
      <c r="O721" s="342"/>
      <c r="P721" s="342"/>
      <c r="Q721" s="342"/>
      <c r="R721" s="342"/>
      <c r="S721" s="343"/>
    </row>
    <row r="722" spans="1:19" ht="13.5" thickBot="1">
      <c r="A722" s="21"/>
      <c r="B722" s="22"/>
      <c r="C722" s="22"/>
      <c r="D722" s="23"/>
      <c r="E722" s="24"/>
      <c r="F722" s="23"/>
      <c r="G722" s="23"/>
      <c r="H722" s="23"/>
      <c r="I722" s="25">
        <f>SUM(I714:I721)</f>
        <v>2058.6</v>
      </c>
      <c r="J722" s="26"/>
      <c r="K722" s="26"/>
      <c r="L722" s="26"/>
      <c r="M722" s="27">
        <f>SUM(M717:M717)</f>
        <v>0</v>
      </c>
      <c r="N722" s="344"/>
      <c r="O722" s="345"/>
      <c r="P722" s="345"/>
      <c r="Q722" s="345"/>
      <c r="R722" s="345"/>
      <c r="S722" s="346"/>
    </row>
    <row r="723" spans="1:19" ht="13.5" thickBot="1">
      <c r="A723" s="1"/>
      <c r="B723" s="31"/>
      <c r="C723" s="31"/>
      <c r="D723" s="32"/>
      <c r="E723" s="33"/>
      <c r="F723" s="32"/>
      <c r="G723" s="32"/>
      <c r="H723" s="32"/>
      <c r="I723" s="32"/>
      <c r="J723" s="32"/>
      <c r="K723" s="32"/>
      <c r="L723" s="32"/>
      <c r="M723" s="34"/>
      <c r="N723" s="30"/>
      <c r="O723" s="30"/>
      <c r="P723" s="30"/>
      <c r="Q723" s="30"/>
      <c r="R723" s="30"/>
      <c r="S723" s="30"/>
    </row>
    <row r="724" spans="1:19" ht="13.5" thickBot="1">
      <c r="A724" s="191"/>
      <c r="B724" s="309" t="str">
        <f>'Planilha Pad. SINAPI'!C133</f>
        <v>EMBOÇO, PARA RECEBIMENTO DE CERÂMICA, EM ARGAMASSA TRAÇO 1:2:8, PREPARO MECÂNICO COM BETONEIRA 400L, APLICADO MANUALMENTE EM FACES INTERNAS DE PAREDES, PARA AMBIENTE COM ÁREA MENOR QUE 5M2, ESPESSURA DE 20MM, COM EXECUÇÃO DE TALISCAS. AF_06/2014</v>
      </c>
      <c r="C724" s="310"/>
      <c r="D724" s="310"/>
      <c r="E724" s="310"/>
      <c r="F724" s="310"/>
      <c r="G724" s="310"/>
      <c r="H724" s="310"/>
      <c r="I724" s="310"/>
      <c r="J724" s="310"/>
      <c r="K724" s="310"/>
      <c r="L724" s="310"/>
      <c r="M724" s="310"/>
      <c r="N724" s="310"/>
      <c r="O724" s="311"/>
      <c r="P724" s="312" t="s">
        <v>0</v>
      </c>
      <c r="Q724" s="313"/>
      <c r="R724" s="41">
        <f>I735-M735</f>
        <v>2058.6</v>
      </c>
      <c r="S724" s="42"/>
    </row>
    <row r="725" spans="1:19" ht="12.75">
      <c r="A725" s="314"/>
      <c r="B725" s="315"/>
      <c r="C725" s="316"/>
      <c r="D725" s="12" t="s">
        <v>32</v>
      </c>
      <c r="E725" s="12" t="s">
        <v>33</v>
      </c>
      <c r="F725" s="12" t="s">
        <v>34</v>
      </c>
      <c r="G725" s="12" t="s">
        <v>35</v>
      </c>
      <c r="H725" s="13" t="s">
        <v>36</v>
      </c>
      <c r="I725" s="320" t="s">
        <v>37</v>
      </c>
      <c r="J725" s="322" t="s">
        <v>38</v>
      </c>
      <c r="K725" s="323"/>
      <c r="L725" s="324"/>
      <c r="M725" s="320" t="s">
        <v>37</v>
      </c>
      <c r="N725" s="338"/>
      <c r="O725" s="339"/>
      <c r="P725" s="339"/>
      <c r="Q725" s="339"/>
      <c r="R725" s="339"/>
      <c r="S725" s="340"/>
    </row>
    <row r="726" spans="1:19" ht="12.75">
      <c r="A726" s="317"/>
      <c r="B726" s="318"/>
      <c r="C726" s="319"/>
      <c r="D726" s="14" t="s">
        <v>42</v>
      </c>
      <c r="E726" s="14" t="s">
        <v>66</v>
      </c>
      <c r="F726" s="14"/>
      <c r="G726" s="14" t="s">
        <v>41</v>
      </c>
      <c r="H726" s="15"/>
      <c r="I726" s="321"/>
      <c r="J726" s="15" t="s">
        <v>42</v>
      </c>
      <c r="K726" s="15" t="s">
        <v>43</v>
      </c>
      <c r="L726" s="15" t="s">
        <v>36</v>
      </c>
      <c r="M726" s="321"/>
      <c r="N726" s="341"/>
      <c r="O726" s="342"/>
      <c r="P726" s="342"/>
      <c r="Q726" s="342"/>
      <c r="R726" s="342"/>
      <c r="S726" s="343"/>
    </row>
    <row r="727" spans="1:19" ht="12.75">
      <c r="A727" s="16"/>
      <c r="B727" s="334" t="s">
        <v>87</v>
      </c>
      <c r="C727" s="335"/>
      <c r="D727" s="17">
        <v>8.7</v>
      </c>
      <c r="E727" s="18">
        <v>2.6</v>
      </c>
      <c r="F727" s="17"/>
      <c r="G727" s="17">
        <v>10</v>
      </c>
      <c r="H727" s="19"/>
      <c r="I727" s="19">
        <f aca="true" t="shared" si="7" ref="I727:I734">D727*E727*G727</f>
        <v>226.2</v>
      </c>
      <c r="J727" s="19"/>
      <c r="K727" s="19"/>
      <c r="L727" s="19"/>
      <c r="M727" s="20"/>
      <c r="N727" s="341"/>
      <c r="O727" s="342"/>
      <c r="P727" s="342"/>
      <c r="Q727" s="342"/>
      <c r="R727" s="342"/>
      <c r="S727" s="343"/>
    </row>
    <row r="728" spans="1:19" ht="12.75">
      <c r="A728" s="16"/>
      <c r="B728" s="67" t="s">
        <v>86</v>
      </c>
      <c r="C728" s="68"/>
      <c r="D728" s="17">
        <v>11.6</v>
      </c>
      <c r="E728" s="18">
        <v>2.6</v>
      </c>
      <c r="F728" s="17"/>
      <c r="G728" s="17">
        <v>10</v>
      </c>
      <c r="H728" s="19"/>
      <c r="I728" s="19">
        <f t="shared" si="7"/>
        <v>301.6</v>
      </c>
      <c r="J728" s="19"/>
      <c r="K728" s="19"/>
      <c r="L728" s="19"/>
      <c r="M728" s="20"/>
      <c r="N728" s="341"/>
      <c r="O728" s="342"/>
      <c r="P728" s="342"/>
      <c r="Q728" s="342"/>
      <c r="R728" s="342"/>
      <c r="S728" s="343"/>
    </row>
    <row r="729" spans="1:19" ht="12.75">
      <c r="A729" s="16"/>
      <c r="B729" s="67" t="s">
        <v>85</v>
      </c>
      <c r="C729" s="68"/>
      <c r="D729" s="17">
        <v>11.8</v>
      </c>
      <c r="E729" s="18">
        <v>2.6</v>
      </c>
      <c r="F729" s="17"/>
      <c r="G729" s="17">
        <v>10</v>
      </c>
      <c r="H729" s="19"/>
      <c r="I729" s="19">
        <f t="shared" si="7"/>
        <v>306.8</v>
      </c>
      <c r="J729" s="19"/>
      <c r="K729" s="19"/>
      <c r="L729" s="19"/>
      <c r="M729" s="20"/>
      <c r="N729" s="341"/>
      <c r="O729" s="342"/>
      <c r="P729" s="342"/>
      <c r="Q729" s="342"/>
      <c r="R729" s="342"/>
      <c r="S729" s="343"/>
    </row>
    <row r="730" spans="1:19" ht="12.75">
      <c r="A730" s="16"/>
      <c r="B730" s="334" t="s">
        <v>84</v>
      </c>
      <c r="C730" s="335"/>
      <c r="D730" s="17">
        <v>12.4</v>
      </c>
      <c r="E730" s="18">
        <v>2.6</v>
      </c>
      <c r="F730" s="17"/>
      <c r="G730" s="17">
        <v>10</v>
      </c>
      <c r="H730" s="19"/>
      <c r="I730" s="19">
        <f t="shared" si="7"/>
        <v>322.40000000000003</v>
      </c>
      <c r="J730" s="19"/>
      <c r="K730" s="19"/>
      <c r="L730" s="19"/>
      <c r="M730" s="20"/>
      <c r="N730" s="341"/>
      <c r="O730" s="342"/>
      <c r="P730" s="342"/>
      <c r="Q730" s="342"/>
      <c r="R730" s="342"/>
      <c r="S730" s="343"/>
    </row>
    <row r="731" spans="1:19" ht="12.75">
      <c r="A731" s="16"/>
      <c r="B731" s="334" t="s">
        <v>88</v>
      </c>
      <c r="C731" s="335"/>
      <c r="D731" s="17">
        <v>6.2</v>
      </c>
      <c r="E731" s="18">
        <v>2.6</v>
      </c>
      <c r="F731" s="17"/>
      <c r="G731" s="17">
        <v>10</v>
      </c>
      <c r="H731" s="19"/>
      <c r="I731" s="19">
        <f t="shared" si="7"/>
        <v>161.20000000000002</v>
      </c>
      <c r="J731" s="19"/>
      <c r="K731" s="19"/>
      <c r="L731" s="19"/>
      <c r="M731" s="20"/>
      <c r="N731" s="341"/>
      <c r="O731" s="342"/>
      <c r="P731" s="342"/>
      <c r="Q731" s="342"/>
      <c r="R731" s="342"/>
      <c r="S731" s="343"/>
    </row>
    <row r="732" spans="1:19" ht="12.75">
      <c r="A732" s="16"/>
      <c r="B732" s="334" t="s">
        <v>106</v>
      </c>
      <c r="C732" s="335"/>
      <c r="D732" s="17">
        <v>1.9</v>
      </c>
      <c r="E732" s="18">
        <v>1.2</v>
      </c>
      <c r="F732" s="17"/>
      <c r="G732" s="17">
        <v>10</v>
      </c>
      <c r="H732" s="19"/>
      <c r="I732" s="19">
        <f t="shared" si="7"/>
        <v>22.799999999999997</v>
      </c>
      <c r="J732" s="19"/>
      <c r="K732" s="19"/>
      <c r="L732" s="19"/>
      <c r="M732" s="20"/>
      <c r="N732" s="341"/>
      <c r="O732" s="342"/>
      <c r="P732" s="342"/>
      <c r="Q732" s="342"/>
      <c r="R732" s="342"/>
      <c r="S732" s="343"/>
    </row>
    <row r="733" spans="1:19" ht="12.75">
      <c r="A733" s="16"/>
      <c r="B733" s="334" t="s">
        <v>89</v>
      </c>
      <c r="C733" s="335"/>
      <c r="D733" s="17">
        <v>2.4</v>
      </c>
      <c r="E733" s="18">
        <v>2.6</v>
      </c>
      <c r="F733" s="17"/>
      <c r="G733" s="17">
        <v>10</v>
      </c>
      <c r="H733" s="19"/>
      <c r="I733" s="19">
        <f t="shared" si="7"/>
        <v>62.400000000000006</v>
      </c>
      <c r="J733" s="19"/>
      <c r="K733" s="19"/>
      <c r="L733" s="19"/>
      <c r="M733" s="20"/>
      <c r="N733" s="341"/>
      <c r="O733" s="342"/>
      <c r="P733" s="342"/>
      <c r="Q733" s="342"/>
      <c r="R733" s="342"/>
      <c r="S733" s="343"/>
    </row>
    <row r="734" spans="1:19" ht="12.75">
      <c r="A734" s="16"/>
      <c r="B734" s="334" t="s">
        <v>122</v>
      </c>
      <c r="C734" s="335"/>
      <c r="D734" s="17">
        <v>25.2</v>
      </c>
      <c r="E734" s="18">
        <v>2.6</v>
      </c>
      <c r="F734" s="17"/>
      <c r="G734" s="17">
        <v>10</v>
      </c>
      <c r="H734" s="19"/>
      <c r="I734" s="19">
        <f t="shared" si="7"/>
        <v>655.1999999999999</v>
      </c>
      <c r="J734" s="19"/>
      <c r="K734" s="19"/>
      <c r="L734" s="19"/>
      <c r="M734" s="20"/>
      <c r="N734" s="341"/>
      <c r="O734" s="342"/>
      <c r="P734" s="342"/>
      <c r="Q734" s="342"/>
      <c r="R734" s="342"/>
      <c r="S734" s="343"/>
    </row>
    <row r="735" spans="1:19" ht="13.5" thickBot="1">
      <c r="A735" s="21"/>
      <c r="B735" s="22"/>
      <c r="C735" s="22"/>
      <c r="D735" s="23"/>
      <c r="E735" s="24"/>
      <c r="F735" s="23"/>
      <c r="G735" s="23"/>
      <c r="H735" s="23"/>
      <c r="I735" s="25">
        <f>SUM(I727:I734)</f>
        <v>2058.6</v>
      </c>
      <c r="J735" s="26"/>
      <c r="K735" s="26"/>
      <c r="L735" s="26"/>
      <c r="M735" s="27">
        <f>SUM(M730:M730)</f>
        <v>0</v>
      </c>
      <c r="N735" s="344"/>
      <c r="O735" s="345"/>
      <c r="P735" s="345"/>
      <c r="Q735" s="345"/>
      <c r="R735" s="345"/>
      <c r="S735" s="346"/>
    </row>
    <row r="736" spans="1:19" ht="13.5" thickBot="1">
      <c r="A736" s="1"/>
      <c r="B736" s="31"/>
      <c r="C736" s="31"/>
      <c r="D736" s="32"/>
      <c r="E736" s="33"/>
      <c r="F736" s="32"/>
      <c r="G736" s="32"/>
      <c r="H736" s="32"/>
      <c r="I736" s="32"/>
      <c r="J736" s="32"/>
      <c r="K736" s="32"/>
      <c r="L736" s="32"/>
      <c r="M736" s="34"/>
      <c r="N736" s="30"/>
      <c r="O736" s="30"/>
      <c r="P736" s="30"/>
      <c r="Q736" s="30"/>
      <c r="R736" s="30"/>
      <c r="S736" s="30"/>
    </row>
    <row r="737" spans="1:19" ht="13.5" thickBot="1">
      <c r="A737" s="191"/>
      <c r="B737" s="309" t="str">
        <f>'Planilha Pad. SINAPI'!C134</f>
        <v>REBOCO TIPO PAULISTA DE ARGAMASSA DE CIMENTO, CAL HIDRATADA CH1 E AREIA MÉDIA OU GROSSA LAVADA NO TRAÇO 1:0.5:6, ESPESSURA 25 MM </v>
      </c>
      <c r="C737" s="310"/>
      <c r="D737" s="310"/>
      <c r="E737" s="310"/>
      <c r="F737" s="310"/>
      <c r="G737" s="310"/>
      <c r="H737" s="310"/>
      <c r="I737" s="310"/>
      <c r="J737" s="310"/>
      <c r="K737" s="310"/>
      <c r="L737" s="310"/>
      <c r="M737" s="310"/>
      <c r="N737" s="310"/>
      <c r="O737" s="311"/>
      <c r="P737" s="312" t="s">
        <v>0</v>
      </c>
      <c r="Q737" s="313"/>
      <c r="R737" s="41">
        <f>I748-M748</f>
        <v>2058.6</v>
      </c>
      <c r="S737" s="42"/>
    </row>
    <row r="738" spans="1:19" ht="12.75">
      <c r="A738" s="349"/>
      <c r="B738" s="315"/>
      <c r="C738" s="316"/>
      <c r="D738" s="12" t="s">
        <v>32</v>
      </c>
      <c r="E738" s="12" t="s">
        <v>33</v>
      </c>
      <c r="F738" s="12" t="s">
        <v>34</v>
      </c>
      <c r="G738" s="12" t="s">
        <v>35</v>
      </c>
      <c r="H738" s="13" t="s">
        <v>36</v>
      </c>
      <c r="I738" s="320" t="s">
        <v>37</v>
      </c>
      <c r="J738" s="322" t="s">
        <v>38</v>
      </c>
      <c r="K738" s="323"/>
      <c r="L738" s="324"/>
      <c r="M738" s="320" t="s">
        <v>37</v>
      </c>
      <c r="N738" s="338"/>
      <c r="O738" s="339"/>
      <c r="P738" s="339"/>
      <c r="Q738" s="339"/>
      <c r="R738" s="339"/>
      <c r="S738" s="340"/>
    </row>
    <row r="739" spans="1:19" ht="12.75">
      <c r="A739" s="317"/>
      <c r="B739" s="318"/>
      <c r="C739" s="319"/>
      <c r="D739" s="14" t="s">
        <v>42</v>
      </c>
      <c r="E739" s="14" t="s">
        <v>66</v>
      </c>
      <c r="F739" s="14"/>
      <c r="G739" s="14" t="s">
        <v>41</v>
      </c>
      <c r="H739" s="15"/>
      <c r="I739" s="321"/>
      <c r="J739" s="15" t="s">
        <v>42</v>
      </c>
      <c r="K739" s="15" t="s">
        <v>43</v>
      </c>
      <c r="L739" s="15" t="s">
        <v>36</v>
      </c>
      <c r="M739" s="321"/>
      <c r="N739" s="341"/>
      <c r="O739" s="342"/>
      <c r="P739" s="342"/>
      <c r="Q739" s="342"/>
      <c r="R739" s="342"/>
      <c r="S739" s="343"/>
    </row>
    <row r="740" spans="1:19" ht="12.75">
      <c r="A740" s="16"/>
      <c r="B740" s="334" t="s">
        <v>87</v>
      </c>
      <c r="C740" s="335"/>
      <c r="D740" s="17">
        <v>8.7</v>
      </c>
      <c r="E740" s="18">
        <v>2.6</v>
      </c>
      <c r="F740" s="17"/>
      <c r="G740" s="17">
        <v>10</v>
      </c>
      <c r="H740" s="19"/>
      <c r="I740" s="19">
        <f aca="true" t="shared" si="8" ref="I740:I747">D740*E740*G740</f>
        <v>226.2</v>
      </c>
      <c r="J740" s="19"/>
      <c r="K740" s="19"/>
      <c r="L740" s="19"/>
      <c r="M740" s="20"/>
      <c r="N740" s="341"/>
      <c r="O740" s="342"/>
      <c r="P740" s="342"/>
      <c r="Q740" s="342"/>
      <c r="R740" s="342"/>
      <c r="S740" s="343"/>
    </row>
    <row r="741" spans="1:19" ht="12.75">
      <c r="A741" s="16"/>
      <c r="B741" s="67" t="s">
        <v>86</v>
      </c>
      <c r="C741" s="68"/>
      <c r="D741" s="17">
        <v>11.6</v>
      </c>
      <c r="E741" s="18">
        <v>2.6</v>
      </c>
      <c r="F741" s="17"/>
      <c r="G741" s="17">
        <v>10</v>
      </c>
      <c r="H741" s="19"/>
      <c r="I741" s="19">
        <f t="shared" si="8"/>
        <v>301.6</v>
      </c>
      <c r="J741" s="19"/>
      <c r="K741" s="19"/>
      <c r="L741" s="19"/>
      <c r="M741" s="20"/>
      <c r="N741" s="341"/>
      <c r="O741" s="342"/>
      <c r="P741" s="342"/>
      <c r="Q741" s="342"/>
      <c r="R741" s="342"/>
      <c r="S741" s="343"/>
    </row>
    <row r="742" spans="1:19" ht="12.75">
      <c r="A742" s="16"/>
      <c r="B742" s="67" t="s">
        <v>85</v>
      </c>
      <c r="C742" s="68"/>
      <c r="D742" s="17">
        <v>11.8</v>
      </c>
      <c r="E742" s="18">
        <v>2.6</v>
      </c>
      <c r="F742" s="17"/>
      <c r="G742" s="17">
        <v>10</v>
      </c>
      <c r="H742" s="19"/>
      <c r="I742" s="19">
        <f t="shared" si="8"/>
        <v>306.8</v>
      </c>
      <c r="J742" s="19"/>
      <c r="K742" s="19"/>
      <c r="L742" s="19"/>
      <c r="M742" s="20"/>
      <c r="N742" s="341"/>
      <c r="O742" s="342"/>
      <c r="P742" s="342"/>
      <c r="Q742" s="342"/>
      <c r="R742" s="342"/>
      <c r="S742" s="343"/>
    </row>
    <row r="743" spans="1:19" ht="12.75">
      <c r="A743" s="16"/>
      <c r="B743" s="334" t="s">
        <v>84</v>
      </c>
      <c r="C743" s="335"/>
      <c r="D743" s="17">
        <v>12.4</v>
      </c>
      <c r="E743" s="18">
        <v>2.6</v>
      </c>
      <c r="F743" s="17"/>
      <c r="G743" s="17">
        <v>10</v>
      </c>
      <c r="H743" s="19"/>
      <c r="I743" s="19">
        <f t="shared" si="8"/>
        <v>322.40000000000003</v>
      </c>
      <c r="J743" s="19"/>
      <c r="K743" s="19"/>
      <c r="L743" s="19"/>
      <c r="M743" s="20"/>
      <c r="N743" s="341"/>
      <c r="O743" s="342"/>
      <c r="P743" s="342"/>
      <c r="Q743" s="342"/>
      <c r="R743" s="342"/>
      <c r="S743" s="343"/>
    </row>
    <row r="744" spans="1:19" ht="12.75">
      <c r="A744" s="16"/>
      <c r="B744" s="336" t="s">
        <v>88</v>
      </c>
      <c r="C744" s="337"/>
      <c r="D744" s="79">
        <v>6.2</v>
      </c>
      <c r="E744" s="80">
        <v>2.6</v>
      </c>
      <c r="F744" s="79"/>
      <c r="G744" s="17">
        <v>10</v>
      </c>
      <c r="H744" s="81"/>
      <c r="I744" s="19">
        <f t="shared" si="8"/>
        <v>161.20000000000002</v>
      </c>
      <c r="J744" s="81"/>
      <c r="K744" s="81"/>
      <c r="L744" s="81"/>
      <c r="M744" s="82"/>
      <c r="N744" s="341"/>
      <c r="O744" s="342"/>
      <c r="P744" s="342"/>
      <c r="Q744" s="342"/>
      <c r="R744" s="342"/>
      <c r="S744" s="343"/>
    </row>
    <row r="745" spans="1:19" ht="12.75">
      <c r="A745" s="16"/>
      <c r="B745" s="334" t="s">
        <v>106</v>
      </c>
      <c r="C745" s="335"/>
      <c r="D745" s="17">
        <v>1.9</v>
      </c>
      <c r="E745" s="18">
        <v>1.2</v>
      </c>
      <c r="F745" s="17"/>
      <c r="G745" s="17">
        <v>10</v>
      </c>
      <c r="H745" s="19"/>
      <c r="I745" s="19">
        <f t="shared" si="8"/>
        <v>22.799999999999997</v>
      </c>
      <c r="J745" s="81"/>
      <c r="K745" s="81"/>
      <c r="L745" s="81"/>
      <c r="M745" s="82"/>
      <c r="N745" s="341"/>
      <c r="O745" s="342"/>
      <c r="P745" s="342"/>
      <c r="Q745" s="342"/>
      <c r="R745" s="342"/>
      <c r="S745" s="343"/>
    </row>
    <row r="746" spans="1:19" ht="12.75">
      <c r="A746" s="16"/>
      <c r="B746" s="334" t="s">
        <v>89</v>
      </c>
      <c r="C746" s="335"/>
      <c r="D746" s="17">
        <v>2.4</v>
      </c>
      <c r="E746" s="18">
        <v>2.6</v>
      </c>
      <c r="F746" s="17"/>
      <c r="G746" s="17">
        <v>10</v>
      </c>
      <c r="H746" s="19"/>
      <c r="I746" s="19">
        <f t="shared" si="8"/>
        <v>62.400000000000006</v>
      </c>
      <c r="J746" s="19"/>
      <c r="K746" s="19"/>
      <c r="L746" s="19"/>
      <c r="M746" s="20"/>
      <c r="N746" s="341"/>
      <c r="O746" s="342"/>
      <c r="P746" s="342"/>
      <c r="Q746" s="342"/>
      <c r="R746" s="342"/>
      <c r="S746" s="343"/>
    </row>
    <row r="747" spans="1:19" ht="12.75">
      <c r="A747" s="16"/>
      <c r="B747" s="334" t="s">
        <v>122</v>
      </c>
      <c r="C747" s="335"/>
      <c r="D747" s="17">
        <v>25.2</v>
      </c>
      <c r="E747" s="18">
        <v>2.6</v>
      </c>
      <c r="F747" s="17"/>
      <c r="G747" s="17">
        <v>10</v>
      </c>
      <c r="H747" s="19"/>
      <c r="I747" s="19">
        <f t="shared" si="8"/>
        <v>655.1999999999999</v>
      </c>
      <c r="J747" s="19"/>
      <c r="K747" s="19"/>
      <c r="L747" s="19"/>
      <c r="M747" s="20"/>
      <c r="N747" s="341"/>
      <c r="O747" s="342"/>
      <c r="P747" s="342"/>
      <c r="Q747" s="342"/>
      <c r="R747" s="342"/>
      <c r="S747" s="343"/>
    </row>
    <row r="748" spans="1:19" ht="13.5" thickBot="1">
      <c r="A748" s="21"/>
      <c r="B748" s="22"/>
      <c r="C748" s="22"/>
      <c r="D748" s="23"/>
      <c r="E748" s="24"/>
      <c r="F748" s="23"/>
      <c r="G748" s="23"/>
      <c r="H748" s="23"/>
      <c r="I748" s="25">
        <f>SUM(I740:I747)</f>
        <v>2058.6</v>
      </c>
      <c r="J748" s="26"/>
      <c r="K748" s="26"/>
      <c r="L748" s="26"/>
      <c r="M748" s="27">
        <f>SUM(M740:M740)</f>
        <v>0</v>
      </c>
      <c r="N748" s="344"/>
      <c r="O748" s="345"/>
      <c r="P748" s="345"/>
      <c r="Q748" s="345"/>
      <c r="R748" s="345"/>
      <c r="S748" s="346"/>
    </row>
    <row r="749" ht="13.5" thickBot="1"/>
    <row r="750" spans="1:19" s="29" customFormat="1" ht="13.5" thickBot="1">
      <c r="A750" s="28"/>
      <c r="B750" s="415" t="s">
        <v>23</v>
      </c>
      <c r="C750" s="416"/>
      <c r="D750" s="416"/>
      <c r="E750" s="416"/>
      <c r="F750" s="416"/>
      <c r="G750" s="416"/>
      <c r="H750" s="416"/>
      <c r="I750" s="416"/>
      <c r="J750" s="416"/>
      <c r="K750" s="416"/>
      <c r="L750" s="416"/>
      <c r="M750" s="416"/>
      <c r="N750" s="416"/>
      <c r="O750" s="416"/>
      <c r="P750" s="416"/>
      <c r="Q750" s="416"/>
      <c r="R750" s="416"/>
      <c r="S750" s="417"/>
    </row>
    <row r="751" spans="1:19" ht="15.75" customHeight="1" thickBot="1">
      <c r="A751" s="192"/>
      <c r="B751" s="309" t="str">
        <f>'Planilha Pad. SINAPI'!C137</f>
        <v>LASTRO DE CONCRETO, E = 5 CM, PREPARO MECÂNICO, INCLUSOS LANÇAMENTO E ADENSAMENTO</v>
      </c>
      <c r="C751" s="310"/>
      <c r="D751" s="310"/>
      <c r="E751" s="310"/>
      <c r="F751" s="310"/>
      <c r="G751" s="310"/>
      <c r="H751" s="310"/>
      <c r="I751" s="310"/>
      <c r="J751" s="310"/>
      <c r="K751" s="310"/>
      <c r="L751" s="310"/>
      <c r="M751" s="310"/>
      <c r="N751" s="310"/>
      <c r="O751" s="311"/>
      <c r="P751" s="312" t="s">
        <v>0</v>
      </c>
      <c r="Q751" s="313"/>
      <c r="R751" s="41">
        <f>I760-M760</f>
        <v>352.7</v>
      </c>
      <c r="S751" s="42"/>
    </row>
    <row r="752" spans="1:19" ht="12.75">
      <c r="A752" s="349"/>
      <c r="B752" s="315"/>
      <c r="C752" s="316"/>
      <c r="D752" s="12" t="s">
        <v>32</v>
      </c>
      <c r="E752" s="12" t="s">
        <v>33</v>
      </c>
      <c r="F752" s="12" t="s">
        <v>34</v>
      </c>
      <c r="G752" s="12" t="s">
        <v>35</v>
      </c>
      <c r="H752" s="13" t="s">
        <v>36</v>
      </c>
      <c r="I752" s="320" t="s">
        <v>37</v>
      </c>
      <c r="J752" s="322" t="s">
        <v>38</v>
      </c>
      <c r="K752" s="323"/>
      <c r="L752" s="324"/>
      <c r="M752" s="320" t="s">
        <v>37</v>
      </c>
      <c r="N752" s="338"/>
      <c r="O752" s="339"/>
      <c r="P752" s="339"/>
      <c r="Q752" s="339"/>
      <c r="R752" s="339"/>
      <c r="S752" s="340"/>
    </row>
    <row r="753" spans="1:19" ht="12.75">
      <c r="A753" s="317"/>
      <c r="B753" s="318"/>
      <c r="C753" s="319"/>
      <c r="D753" s="14" t="s">
        <v>63</v>
      </c>
      <c r="E753" s="14"/>
      <c r="F753" s="14"/>
      <c r="G753" s="14" t="s">
        <v>41</v>
      </c>
      <c r="H753" s="15"/>
      <c r="I753" s="321"/>
      <c r="J753" s="15" t="s">
        <v>42</v>
      </c>
      <c r="K753" s="15" t="s">
        <v>43</v>
      </c>
      <c r="L753" s="15" t="s">
        <v>36</v>
      </c>
      <c r="M753" s="321"/>
      <c r="N753" s="341"/>
      <c r="O753" s="342"/>
      <c r="P753" s="342"/>
      <c r="Q753" s="342"/>
      <c r="R753" s="342"/>
      <c r="S753" s="343"/>
    </row>
    <row r="754" spans="1:19" ht="12.75">
      <c r="A754" s="70"/>
      <c r="B754" s="334" t="s">
        <v>84</v>
      </c>
      <c r="C754" s="335"/>
      <c r="D754" s="14">
        <v>9.52</v>
      </c>
      <c r="E754" s="14"/>
      <c r="F754" s="14"/>
      <c r="G754" s="17">
        <v>10</v>
      </c>
      <c r="H754" s="15"/>
      <c r="I754" s="72">
        <f aca="true" t="shared" si="9" ref="I754:I759">D754*G754</f>
        <v>95.19999999999999</v>
      </c>
      <c r="J754" s="15"/>
      <c r="K754" s="15"/>
      <c r="L754" s="15"/>
      <c r="M754" s="71"/>
      <c r="N754" s="341"/>
      <c r="O754" s="342"/>
      <c r="P754" s="342"/>
      <c r="Q754" s="342"/>
      <c r="R754" s="342"/>
      <c r="S754" s="343"/>
    </row>
    <row r="755" spans="1:19" ht="12.75">
      <c r="A755" s="70"/>
      <c r="B755" s="334" t="s">
        <v>85</v>
      </c>
      <c r="C755" s="335"/>
      <c r="D755" s="14">
        <v>8.5</v>
      </c>
      <c r="E755" s="14"/>
      <c r="F755" s="14"/>
      <c r="G755" s="17">
        <v>10</v>
      </c>
      <c r="H755" s="15"/>
      <c r="I755" s="72">
        <f t="shared" si="9"/>
        <v>85</v>
      </c>
      <c r="J755" s="15"/>
      <c r="K755" s="15"/>
      <c r="L755" s="15"/>
      <c r="M755" s="71"/>
      <c r="N755" s="341"/>
      <c r="O755" s="342"/>
      <c r="P755" s="342"/>
      <c r="Q755" s="342"/>
      <c r="R755" s="342"/>
      <c r="S755" s="343"/>
    </row>
    <row r="756" spans="1:19" ht="12.75">
      <c r="A756" s="70"/>
      <c r="B756" s="334" t="s">
        <v>86</v>
      </c>
      <c r="C756" s="335"/>
      <c r="D756" s="14">
        <v>8.25</v>
      </c>
      <c r="E756" s="14"/>
      <c r="F756" s="14"/>
      <c r="G756" s="17">
        <v>10</v>
      </c>
      <c r="H756" s="15"/>
      <c r="I756" s="72">
        <f t="shared" si="9"/>
        <v>82.5</v>
      </c>
      <c r="J756" s="15"/>
      <c r="K756" s="15"/>
      <c r="L756" s="15"/>
      <c r="M756" s="71"/>
      <c r="N756" s="341"/>
      <c r="O756" s="342"/>
      <c r="P756" s="342"/>
      <c r="Q756" s="342"/>
      <c r="R756" s="342"/>
      <c r="S756" s="343"/>
    </row>
    <row r="757" spans="1:19" ht="12.75">
      <c r="A757" s="70"/>
      <c r="B757" s="334" t="s">
        <v>88</v>
      </c>
      <c r="C757" s="335"/>
      <c r="D757" s="14">
        <v>2.28</v>
      </c>
      <c r="E757" s="14"/>
      <c r="F757" s="14"/>
      <c r="G757" s="17">
        <v>10</v>
      </c>
      <c r="H757" s="15"/>
      <c r="I757" s="72">
        <f t="shared" si="9"/>
        <v>22.799999999999997</v>
      </c>
      <c r="J757" s="15"/>
      <c r="K757" s="15"/>
      <c r="L757" s="15"/>
      <c r="M757" s="71"/>
      <c r="N757" s="341"/>
      <c r="O757" s="342"/>
      <c r="P757" s="342"/>
      <c r="Q757" s="342"/>
      <c r="R757" s="342"/>
      <c r="S757" s="343"/>
    </row>
    <row r="758" spans="1:19" ht="12.75">
      <c r="A758" s="70"/>
      <c r="B758" s="334" t="s">
        <v>89</v>
      </c>
      <c r="C758" s="335"/>
      <c r="D758" s="14">
        <v>1.12</v>
      </c>
      <c r="E758" s="14"/>
      <c r="F758" s="14"/>
      <c r="G758" s="17">
        <v>10</v>
      </c>
      <c r="H758" s="15"/>
      <c r="I758" s="72">
        <f t="shared" si="9"/>
        <v>11.200000000000001</v>
      </c>
      <c r="J758" s="15"/>
      <c r="K758" s="15"/>
      <c r="L758" s="15"/>
      <c r="M758" s="71"/>
      <c r="N758" s="341"/>
      <c r="O758" s="342"/>
      <c r="P758" s="342"/>
      <c r="Q758" s="342"/>
      <c r="R758" s="342"/>
      <c r="S758" s="343"/>
    </row>
    <row r="759" spans="1:19" ht="12.75">
      <c r="A759" s="70"/>
      <c r="B759" s="334" t="s">
        <v>87</v>
      </c>
      <c r="C759" s="335"/>
      <c r="D759" s="14">
        <v>5.6</v>
      </c>
      <c r="E759" s="14"/>
      <c r="F759" s="14"/>
      <c r="G759" s="17">
        <v>10</v>
      </c>
      <c r="H759" s="15"/>
      <c r="I759" s="72">
        <f t="shared" si="9"/>
        <v>56</v>
      </c>
      <c r="J759" s="15"/>
      <c r="K759" s="15"/>
      <c r="L759" s="15"/>
      <c r="M759" s="71"/>
      <c r="N759" s="341"/>
      <c r="O759" s="342"/>
      <c r="P759" s="342"/>
      <c r="Q759" s="342"/>
      <c r="R759" s="342"/>
      <c r="S759" s="343"/>
    </row>
    <row r="760" spans="1:19" ht="13.5" thickBot="1">
      <c r="A760" s="21"/>
      <c r="B760" s="22"/>
      <c r="C760" s="22"/>
      <c r="D760" s="23"/>
      <c r="E760" s="24"/>
      <c r="F760" s="23"/>
      <c r="G760" s="23"/>
      <c r="H760" s="23"/>
      <c r="I760" s="25">
        <f>SUM(I754:I759)</f>
        <v>352.7</v>
      </c>
      <c r="J760" s="26"/>
      <c r="K760" s="26"/>
      <c r="L760" s="26"/>
      <c r="M760" s="27"/>
      <c r="N760" s="344"/>
      <c r="O760" s="345"/>
      <c r="P760" s="345"/>
      <c r="Q760" s="345"/>
      <c r="R760" s="345"/>
      <c r="S760" s="346"/>
    </row>
    <row r="769" ht="13.5" thickBot="1"/>
    <row r="770" spans="1:19" ht="28.5" customHeight="1" thickBot="1">
      <c r="A770" s="192"/>
      <c r="B770" s="309" t="str">
        <f>'Planilha Pad. SINAPI'!C138</f>
        <v>CONTRAPISO EM ARGAMASSA TRAÇO 1:4 (CIMENTO E AREIA), PREPARO MECÂNICO COM BETONEIRA 400 L, APLICADO EM ÁREAS SECAS SOBRE LAJE, ADERIDO, ESPESSURA 3 CM</v>
      </c>
      <c r="C770" s="310"/>
      <c r="D770" s="310"/>
      <c r="E770" s="310"/>
      <c r="F770" s="310"/>
      <c r="G770" s="310"/>
      <c r="H770" s="310"/>
      <c r="I770" s="310"/>
      <c r="J770" s="310"/>
      <c r="K770" s="310"/>
      <c r="L770" s="310"/>
      <c r="M770" s="310"/>
      <c r="N770" s="310"/>
      <c r="O770" s="311"/>
      <c r="P770" s="312" t="s">
        <v>0</v>
      </c>
      <c r="Q770" s="313"/>
      <c r="R770" s="41">
        <f>I779-M779</f>
        <v>352.7</v>
      </c>
      <c r="S770" s="42"/>
    </row>
    <row r="771" spans="1:19" ht="12.75">
      <c r="A771" s="349"/>
      <c r="B771" s="315"/>
      <c r="C771" s="316"/>
      <c r="D771" s="12" t="s">
        <v>32</v>
      </c>
      <c r="E771" s="12" t="s">
        <v>33</v>
      </c>
      <c r="F771" s="12" t="s">
        <v>34</v>
      </c>
      <c r="G771" s="12" t="s">
        <v>35</v>
      </c>
      <c r="H771" s="13" t="s">
        <v>36</v>
      </c>
      <c r="I771" s="320" t="s">
        <v>37</v>
      </c>
      <c r="J771" s="322" t="s">
        <v>38</v>
      </c>
      <c r="K771" s="323"/>
      <c r="L771" s="324"/>
      <c r="M771" s="320" t="s">
        <v>37</v>
      </c>
      <c r="N771" s="338"/>
      <c r="O771" s="339"/>
      <c r="P771" s="339"/>
      <c r="Q771" s="339"/>
      <c r="R771" s="339"/>
      <c r="S771" s="340"/>
    </row>
    <row r="772" spans="1:19" ht="12.75">
      <c r="A772" s="317"/>
      <c r="B772" s="318"/>
      <c r="C772" s="319"/>
      <c r="D772" s="14" t="s">
        <v>63</v>
      </c>
      <c r="E772" s="14"/>
      <c r="F772" s="14"/>
      <c r="G772" s="14" t="s">
        <v>41</v>
      </c>
      <c r="H772" s="15"/>
      <c r="I772" s="321"/>
      <c r="J772" s="15" t="s">
        <v>42</v>
      </c>
      <c r="K772" s="15" t="s">
        <v>43</v>
      </c>
      <c r="L772" s="15" t="s">
        <v>36</v>
      </c>
      <c r="M772" s="321"/>
      <c r="N772" s="341"/>
      <c r="O772" s="342"/>
      <c r="P772" s="342"/>
      <c r="Q772" s="342"/>
      <c r="R772" s="342"/>
      <c r="S772" s="343"/>
    </row>
    <row r="773" spans="1:19" ht="12.75">
      <c r="A773" s="70"/>
      <c r="B773" s="334" t="s">
        <v>84</v>
      </c>
      <c r="C773" s="335"/>
      <c r="D773" s="14">
        <v>9.52</v>
      </c>
      <c r="E773" s="14"/>
      <c r="F773" s="14"/>
      <c r="G773" s="17">
        <v>10</v>
      </c>
      <c r="H773" s="15"/>
      <c r="I773" s="72">
        <f aca="true" t="shared" si="10" ref="I773:I778">D773*G773</f>
        <v>95.19999999999999</v>
      </c>
      <c r="J773" s="15"/>
      <c r="K773" s="15"/>
      <c r="L773" s="15"/>
      <c r="M773" s="71"/>
      <c r="N773" s="341"/>
      <c r="O773" s="342"/>
      <c r="P773" s="342"/>
      <c r="Q773" s="342"/>
      <c r="R773" s="342"/>
      <c r="S773" s="343"/>
    </row>
    <row r="774" spans="1:19" ht="12.75">
      <c r="A774" s="70"/>
      <c r="B774" s="334" t="s">
        <v>85</v>
      </c>
      <c r="C774" s="335"/>
      <c r="D774" s="14">
        <v>8.5</v>
      </c>
      <c r="E774" s="14"/>
      <c r="F774" s="14"/>
      <c r="G774" s="17">
        <v>10</v>
      </c>
      <c r="H774" s="15"/>
      <c r="I774" s="72">
        <f t="shared" si="10"/>
        <v>85</v>
      </c>
      <c r="J774" s="15"/>
      <c r="K774" s="15"/>
      <c r="L774" s="15"/>
      <c r="M774" s="71"/>
      <c r="N774" s="341"/>
      <c r="O774" s="342"/>
      <c r="P774" s="342"/>
      <c r="Q774" s="342"/>
      <c r="R774" s="342"/>
      <c r="S774" s="343"/>
    </row>
    <row r="775" spans="1:19" ht="12.75">
      <c r="A775" s="70"/>
      <c r="B775" s="334" t="s">
        <v>86</v>
      </c>
      <c r="C775" s="335"/>
      <c r="D775" s="14">
        <v>8.25</v>
      </c>
      <c r="E775" s="14"/>
      <c r="F775" s="14"/>
      <c r="G775" s="17">
        <v>10</v>
      </c>
      <c r="H775" s="15"/>
      <c r="I775" s="72">
        <f t="shared" si="10"/>
        <v>82.5</v>
      </c>
      <c r="J775" s="15"/>
      <c r="K775" s="15"/>
      <c r="L775" s="15"/>
      <c r="M775" s="71"/>
      <c r="N775" s="341"/>
      <c r="O775" s="342"/>
      <c r="P775" s="342"/>
      <c r="Q775" s="342"/>
      <c r="R775" s="342"/>
      <c r="S775" s="343"/>
    </row>
    <row r="776" spans="1:19" ht="12.75">
      <c r="A776" s="70"/>
      <c r="B776" s="334" t="s">
        <v>88</v>
      </c>
      <c r="C776" s="335"/>
      <c r="D776" s="14">
        <v>2.28</v>
      </c>
      <c r="E776" s="14"/>
      <c r="F776" s="14"/>
      <c r="G776" s="17">
        <v>10</v>
      </c>
      <c r="H776" s="15"/>
      <c r="I776" s="72">
        <f t="shared" si="10"/>
        <v>22.799999999999997</v>
      </c>
      <c r="J776" s="15"/>
      <c r="K776" s="15"/>
      <c r="L776" s="15"/>
      <c r="M776" s="71"/>
      <c r="N776" s="341"/>
      <c r="O776" s="342"/>
      <c r="P776" s="342"/>
      <c r="Q776" s="342"/>
      <c r="R776" s="342"/>
      <c r="S776" s="343"/>
    </row>
    <row r="777" spans="1:19" ht="12.75">
      <c r="A777" s="70"/>
      <c r="B777" s="334" t="s">
        <v>89</v>
      </c>
      <c r="C777" s="335"/>
      <c r="D777" s="14">
        <v>1.12</v>
      </c>
      <c r="E777" s="14"/>
      <c r="F777" s="14"/>
      <c r="G777" s="17">
        <v>10</v>
      </c>
      <c r="H777" s="15"/>
      <c r="I777" s="72">
        <f t="shared" si="10"/>
        <v>11.200000000000001</v>
      </c>
      <c r="J777" s="15"/>
      <c r="K777" s="15"/>
      <c r="L777" s="15"/>
      <c r="M777" s="71"/>
      <c r="N777" s="341"/>
      <c r="O777" s="342"/>
      <c r="P777" s="342"/>
      <c r="Q777" s="342"/>
      <c r="R777" s="342"/>
      <c r="S777" s="343"/>
    </row>
    <row r="778" spans="1:19" ht="12.75">
      <c r="A778" s="70"/>
      <c r="B778" s="334" t="s">
        <v>87</v>
      </c>
      <c r="C778" s="335"/>
      <c r="D778" s="14">
        <v>5.6</v>
      </c>
      <c r="E778" s="14"/>
      <c r="F778" s="14"/>
      <c r="G778" s="17">
        <v>10</v>
      </c>
      <c r="H778" s="15"/>
      <c r="I778" s="72">
        <f t="shared" si="10"/>
        <v>56</v>
      </c>
      <c r="J778" s="15"/>
      <c r="K778" s="15"/>
      <c r="L778" s="15"/>
      <c r="M778" s="71"/>
      <c r="N778" s="341"/>
      <c r="O778" s="342"/>
      <c r="P778" s="342"/>
      <c r="Q778" s="342"/>
      <c r="R778" s="342"/>
      <c r="S778" s="343"/>
    </row>
    <row r="779" spans="1:19" ht="13.5" thickBot="1">
      <c r="A779" s="21"/>
      <c r="B779" s="22"/>
      <c r="C779" s="22"/>
      <c r="D779" s="23"/>
      <c r="E779" s="24"/>
      <c r="F779" s="23"/>
      <c r="G779" s="23"/>
      <c r="H779" s="23"/>
      <c r="I779" s="25">
        <f>SUM(I773:I778)</f>
        <v>352.7</v>
      </c>
      <c r="J779" s="26"/>
      <c r="K779" s="26"/>
      <c r="L779" s="26"/>
      <c r="M779" s="27"/>
      <c r="N779" s="344"/>
      <c r="O779" s="345"/>
      <c r="P779" s="345"/>
      <c r="Q779" s="345"/>
      <c r="R779" s="345"/>
      <c r="S779" s="346"/>
    </row>
    <row r="780" ht="13.5" thickBot="1"/>
    <row r="781" spans="1:19" ht="30" customHeight="1" thickBot="1">
      <c r="A781" s="192"/>
      <c r="B781" s="309" t="str">
        <f>'Planilha Pad. SINAPI'!C139</f>
        <v>REVESTIMENTO CERÂMICO PARA PISO COM PLACAS TIPO GRÊS PADRÃO POPULAR DE DIMENSÕES 35X35 CM APLICADA EM AMBIENTE DE ÁREA ENTRE 5 M² E 10 M² </v>
      </c>
      <c r="C781" s="310"/>
      <c r="D781" s="310"/>
      <c r="E781" s="310"/>
      <c r="F781" s="310"/>
      <c r="G781" s="310"/>
      <c r="H781" s="310"/>
      <c r="I781" s="310"/>
      <c r="J781" s="310"/>
      <c r="K781" s="310"/>
      <c r="L781" s="310"/>
      <c r="M781" s="310"/>
      <c r="N781" s="310"/>
      <c r="O781" s="311"/>
      <c r="P781" s="312" t="s">
        <v>0</v>
      </c>
      <c r="Q781" s="313"/>
      <c r="R781" s="41">
        <f>I790-M790</f>
        <v>352.7</v>
      </c>
      <c r="S781" s="42"/>
    </row>
    <row r="782" spans="1:19" ht="12.75">
      <c r="A782" s="349"/>
      <c r="B782" s="315"/>
      <c r="C782" s="316"/>
      <c r="D782" s="12" t="s">
        <v>32</v>
      </c>
      <c r="E782" s="12" t="s">
        <v>33</v>
      </c>
      <c r="F782" s="12" t="s">
        <v>34</v>
      </c>
      <c r="G782" s="12" t="s">
        <v>35</v>
      </c>
      <c r="H782" s="13" t="s">
        <v>36</v>
      </c>
      <c r="I782" s="320" t="s">
        <v>37</v>
      </c>
      <c r="J782" s="322" t="s">
        <v>38</v>
      </c>
      <c r="K782" s="323"/>
      <c r="L782" s="324"/>
      <c r="M782" s="320" t="s">
        <v>37</v>
      </c>
      <c r="N782" s="338"/>
      <c r="O782" s="339"/>
      <c r="P782" s="339"/>
      <c r="Q782" s="339"/>
      <c r="R782" s="339"/>
      <c r="S782" s="340"/>
    </row>
    <row r="783" spans="1:19" ht="12.75">
      <c r="A783" s="317"/>
      <c r="B783" s="318"/>
      <c r="C783" s="319"/>
      <c r="D783" s="14" t="s">
        <v>63</v>
      </c>
      <c r="E783" s="14"/>
      <c r="F783" s="14"/>
      <c r="G783" s="14" t="s">
        <v>41</v>
      </c>
      <c r="H783" s="15"/>
      <c r="I783" s="321"/>
      <c r="J783" s="15" t="s">
        <v>42</v>
      </c>
      <c r="K783" s="15" t="s">
        <v>43</v>
      </c>
      <c r="L783" s="15" t="s">
        <v>36</v>
      </c>
      <c r="M783" s="321"/>
      <c r="N783" s="341"/>
      <c r="O783" s="342"/>
      <c r="P783" s="342"/>
      <c r="Q783" s="342"/>
      <c r="R783" s="342"/>
      <c r="S783" s="343"/>
    </row>
    <row r="784" spans="1:19" ht="12.75">
      <c r="A784" s="70"/>
      <c r="B784" s="334" t="s">
        <v>84</v>
      </c>
      <c r="C784" s="335"/>
      <c r="D784" s="14">
        <v>9.52</v>
      </c>
      <c r="E784" s="14"/>
      <c r="F784" s="14"/>
      <c r="G784" s="17">
        <v>10</v>
      </c>
      <c r="H784" s="15"/>
      <c r="I784" s="72">
        <f aca="true" t="shared" si="11" ref="I784:I789">D784*G784</f>
        <v>95.19999999999999</v>
      </c>
      <c r="J784" s="15"/>
      <c r="K784" s="15"/>
      <c r="L784" s="15"/>
      <c r="M784" s="71"/>
      <c r="N784" s="341"/>
      <c r="O784" s="342"/>
      <c r="P784" s="342"/>
      <c r="Q784" s="342"/>
      <c r="R784" s="342"/>
      <c r="S784" s="343"/>
    </row>
    <row r="785" spans="1:19" ht="12.75">
      <c r="A785" s="70"/>
      <c r="B785" s="334" t="s">
        <v>85</v>
      </c>
      <c r="C785" s="335"/>
      <c r="D785" s="14">
        <v>8.5</v>
      </c>
      <c r="E785" s="14"/>
      <c r="F785" s="14"/>
      <c r="G785" s="17">
        <v>10</v>
      </c>
      <c r="H785" s="15"/>
      <c r="I785" s="72">
        <f t="shared" si="11"/>
        <v>85</v>
      </c>
      <c r="J785" s="15"/>
      <c r="K785" s="15"/>
      <c r="L785" s="15"/>
      <c r="M785" s="71"/>
      <c r="N785" s="341"/>
      <c r="O785" s="342"/>
      <c r="P785" s="342"/>
      <c r="Q785" s="342"/>
      <c r="R785" s="342"/>
      <c r="S785" s="343"/>
    </row>
    <row r="786" spans="1:19" ht="12.75">
      <c r="A786" s="70"/>
      <c r="B786" s="334" t="s">
        <v>86</v>
      </c>
      <c r="C786" s="335"/>
      <c r="D786" s="14">
        <v>8.25</v>
      </c>
      <c r="E786" s="14"/>
      <c r="F786" s="14"/>
      <c r="G786" s="17">
        <v>10</v>
      </c>
      <c r="H786" s="15"/>
      <c r="I786" s="72">
        <f t="shared" si="11"/>
        <v>82.5</v>
      </c>
      <c r="J786" s="15"/>
      <c r="K786" s="15"/>
      <c r="L786" s="15"/>
      <c r="M786" s="71"/>
      <c r="N786" s="341"/>
      <c r="O786" s="342"/>
      <c r="P786" s="342"/>
      <c r="Q786" s="342"/>
      <c r="R786" s="342"/>
      <c r="S786" s="343"/>
    </row>
    <row r="787" spans="1:19" ht="12.75">
      <c r="A787" s="70"/>
      <c r="B787" s="334" t="s">
        <v>88</v>
      </c>
      <c r="C787" s="335"/>
      <c r="D787" s="14">
        <v>2.28</v>
      </c>
      <c r="E787" s="14"/>
      <c r="F787" s="14"/>
      <c r="G787" s="17">
        <v>10</v>
      </c>
      <c r="H787" s="15"/>
      <c r="I787" s="72">
        <f t="shared" si="11"/>
        <v>22.799999999999997</v>
      </c>
      <c r="J787" s="15"/>
      <c r="K787" s="15"/>
      <c r="L787" s="15"/>
      <c r="M787" s="71"/>
      <c r="N787" s="341"/>
      <c r="O787" s="342"/>
      <c r="P787" s="342"/>
      <c r="Q787" s="342"/>
      <c r="R787" s="342"/>
      <c r="S787" s="343"/>
    </row>
    <row r="788" spans="1:19" ht="12.75">
      <c r="A788" s="70"/>
      <c r="B788" s="334" t="s">
        <v>89</v>
      </c>
      <c r="C788" s="335"/>
      <c r="D788" s="14">
        <v>1.12</v>
      </c>
      <c r="E788" s="14"/>
      <c r="F788" s="14"/>
      <c r="G788" s="17">
        <v>10</v>
      </c>
      <c r="H788" s="15"/>
      <c r="I788" s="72">
        <f t="shared" si="11"/>
        <v>11.200000000000001</v>
      </c>
      <c r="J788" s="15"/>
      <c r="K788" s="15"/>
      <c r="L788" s="15"/>
      <c r="M788" s="71"/>
      <c r="N788" s="341"/>
      <c r="O788" s="342"/>
      <c r="P788" s="342"/>
      <c r="Q788" s="342"/>
      <c r="R788" s="342"/>
      <c r="S788" s="343"/>
    </row>
    <row r="789" spans="1:19" ht="12.75">
      <c r="A789" s="70"/>
      <c r="B789" s="334" t="s">
        <v>87</v>
      </c>
      <c r="C789" s="335"/>
      <c r="D789" s="14">
        <v>5.6</v>
      </c>
      <c r="E789" s="14"/>
      <c r="F789" s="14"/>
      <c r="G789" s="17">
        <v>10</v>
      </c>
      <c r="H789" s="15"/>
      <c r="I789" s="72">
        <f t="shared" si="11"/>
        <v>56</v>
      </c>
      <c r="J789" s="15"/>
      <c r="K789" s="15"/>
      <c r="L789" s="15"/>
      <c r="M789" s="71"/>
      <c r="N789" s="341"/>
      <c r="O789" s="342"/>
      <c r="P789" s="342"/>
      <c r="Q789" s="342"/>
      <c r="R789" s="342"/>
      <c r="S789" s="343"/>
    </row>
    <row r="790" spans="1:19" ht="13.5" thickBot="1">
      <c r="A790" s="21"/>
      <c r="B790" s="22"/>
      <c r="C790" s="22"/>
      <c r="D790" s="23"/>
      <c r="E790" s="24"/>
      <c r="F790" s="23"/>
      <c r="G790" s="23"/>
      <c r="H790" s="23"/>
      <c r="I790" s="25">
        <f>SUM(I784:I789)</f>
        <v>352.7</v>
      </c>
      <c r="J790" s="26"/>
      <c r="K790" s="26"/>
      <c r="L790" s="26"/>
      <c r="M790" s="27"/>
      <c r="N790" s="344"/>
      <c r="O790" s="345"/>
      <c r="P790" s="345"/>
      <c r="Q790" s="345"/>
      <c r="R790" s="345"/>
      <c r="S790" s="346"/>
    </row>
    <row r="791" spans="1:19" ht="13.5" thickBot="1">
      <c r="A791" s="1"/>
      <c r="B791" s="31"/>
      <c r="C791" s="31"/>
      <c r="D791" s="32"/>
      <c r="E791" s="33"/>
      <c r="F791" s="32"/>
      <c r="G791" s="32"/>
      <c r="H791" s="32"/>
      <c r="I791" s="32"/>
      <c r="J791" s="32"/>
      <c r="K791" s="32"/>
      <c r="L791" s="32"/>
      <c r="M791" s="34"/>
      <c r="N791" s="92"/>
      <c r="O791" s="92"/>
      <c r="P791" s="92"/>
      <c r="Q791" s="92"/>
      <c r="R791" s="92"/>
      <c r="S791" s="92"/>
    </row>
    <row r="792" spans="1:19" ht="30" customHeight="1" thickBot="1">
      <c r="A792" s="192"/>
      <c r="B792" s="309" t="str">
        <f>'Planilha Pad. SINAPI'!C140</f>
        <v>RODAPÉ CERÂMICO DE 7 CM DE ALTURA COM PLACAS TIPO GRÊS DE DIMENSÕES 35X35 CM </v>
      </c>
      <c r="C792" s="310"/>
      <c r="D792" s="310"/>
      <c r="E792" s="310"/>
      <c r="F792" s="310"/>
      <c r="G792" s="310"/>
      <c r="H792" s="310"/>
      <c r="I792" s="310"/>
      <c r="J792" s="310"/>
      <c r="K792" s="310"/>
      <c r="L792" s="310"/>
      <c r="M792" s="310"/>
      <c r="N792" s="310"/>
      <c r="O792" s="311"/>
      <c r="P792" s="312" t="s">
        <v>0</v>
      </c>
      <c r="Q792" s="313"/>
      <c r="R792" s="41">
        <f>I800-M800</f>
        <v>507</v>
      </c>
      <c r="S792" s="42"/>
    </row>
    <row r="793" spans="1:19" ht="12.75">
      <c r="A793" s="349"/>
      <c r="B793" s="315"/>
      <c r="C793" s="316"/>
      <c r="D793" s="12" t="s">
        <v>32</v>
      </c>
      <c r="E793" s="12" t="s">
        <v>33</v>
      </c>
      <c r="F793" s="12" t="s">
        <v>34</v>
      </c>
      <c r="G793" s="12" t="s">
        <v>35</v>
      </c>
      <c r="H793" s="13" t="s">
        <v>36</v>
      </c>
      <c r="I793" s="320" t="s">
        <v>37</v>
      </c>
      <c r="J793" s="322" t="s">
        <v>38</v>
      </c>
      <c r="K793" s="323"/>
      <c r="L793" s="324"/>
      <c r="M793" s="320" t="s">
        <v>37</v>
      </c>
      <c r="N793" s="338"/>
      <c r="O793" s="339"/>
      <c r="P793" s="339"/>
      <c r="Q793" s="339"/>
      <c r="R793" s="339"/>
      <c r="S793" s="340"/>
    </row>
    <row r="794" spans="1:19" ht="12.75">
      <c r="A794" s="317"/>
      <c r="B794" s="318"/>
      <c r="C794" s="319"/>
      <c r="D794" s="14" t="s">
        <v>123</v>
      </c>
      <c r="E794" s="14"/>
      <c r="F794" s="14"/>
      <c r="G794" s="14" t="s">
        <v>41</v>
      </c>
      <c r="H794" s="15"/>
      <c r="I794" s="321"/>
      <c r="J794" s="15" t="s">
        <v>42</v>
      </c>
      <c r="K794" s="15" t="s">
        <v>43</v>
      </c>
      <c r="L794" s="15" t="s">
        <v>36</v>
      </c>
      <c r="M794" s="321"/>
      <c r="N794" s="341"/>
      <c r="O794" s="342"/>
      <c r="P794" s="342"/>
      <c r="Q794" s="342"/>
      <c r="R794" s="342"/>
      <c r="S794" s="343"/>
    </row>
    <row r="795" spans="1:19" ht="12.75">
      <c r="A795" s="70"/>
      <c r="B795" s="334" t="s">
        <v>87</v>
      </c>
      <c r="C795" s="335"/>
      <c r="D795" s="17">
        <v>8.7</v>
      </c>
      <c r="E795" s="14"/>
      <c r="F795" s="14"/>
      <c r="G795" s="17">
        <v>10</v>
      </c>
      <c r="H795" s="15"/>
      <c r="I795" s="72">
        <f>D795*G795</f>
        <v>87</v>
      </c>
      <c r="J795" s="15"/>
      <c r="K795" s="15"/>
      <c r="L795" s="15"/>
      <c r="M795" s="100"/>
      <c r="N795" s="341"/>
      <c r="O795" s="342"/>
      <c r="P795" s="342"/>
      <c r="Q795" s="342"/>
      <c r="R795" s="342"/>
      <c r="S795" s="343"/>
    </row>
    <row r="796" spans="1:19" ht="12.75">
      <c r="A796" s="70"/>
      <c r="B796" s="90" t="s">
        <v>86</v>
      </c>
      <c r="C796" s="91"/>
      <c r="D796" s="17">
        <v>11.6</v>
      </c>
      <c r="E796" s="14"/>
      <c r="F796" s="14"/>
      <c r="G796" s="17">
        <v>10</v>
      </c>
      <c r="H796" s="15"/>
      <c r="I796" s="72">
        <f>D796*G796</f>
        <v>116</v>
      </c>
      <c r="J796" s="15"/>
      <c r="K796" s="15"/>
      <c r="L796" s="15"/>
      <c r="M796" s="71"/>
      <c r="N796" s="341"/>
      <c r="O796" s="342"/>
      <c r="P796" s="342"/>
      <c r="Q796" s="342"/>
      <c r="R796" s="342"/>
      <c r="S796" s="343"/>
    </row>
    <row r="797" spans="1:19" ht="12.75">
      <c r="A797" s="70"/>
      <c r="B797" s="90" t="s">
        <v>85</v>
      </c>
      <c r="C797" s="91"/>
      <c r="D797" s="17">
        <v>11.8</v>
      </c>
      <c r="E797" s="14"/>
      <c r="F797" s="14"/>
      <c r="G797" s="17">
        <v>10</v>
      </c>
      <c r="H797" s="15"/>
      <c r="I797" s="72">
        <f>D797*G797</f>
        <v>118</v>
      </c>
      <c r="J797" s="15"/>
      <c r="K797" s="15"/>
      <c r="L797" s="15"/>
      <c r="M797" s="71"/>
      <c r="N797" s="341"/>
      <c r="O797" s="342"/>
      <c r="P797" s="342"/>
      <c r="Q797" s="342"/>
      <c r="R797" s="342"/>
      <c r="S797" s="343"/>
    </row>
    <row r="798" spans="1:19" ht="12.75">
      <c r="A798" s="70"/>
      <c r="B798" s="334" t="s">
        <v>84</v>
      </c>
      <c r="C798" s="335"/>
      <c r="D798" s="17">
        <v>12.4</v>
      </c>
      <c r="E798" s="14"/>
      <c r="F798" s="14"/>
      <c r="G798" s="17">
        <v>10</v>
      </c>
      <c r="H798" s="15"/>
      <c r="I798" s="72">
        <f>D798*G798</f>
        <v>124</v>
      </c>
      <c r="J798" s="15"/>
      <c r="K798" s="15"/>
      <c r="L798" s="15"/>
      <c r="M798" s="71"/>
      <c r="N798" s="341"/>
      <c r="O798" s="342"/>
      <c r="P798" s="342"/>
      <c r="Q798" s="342"/>
      <c r="R798" s="342"/>
      <c r="S798" s="343"/>
    </row>
    <row r="799" spans="1:19" ht="12.75">
      <c r="A799" s="70"/>
      <c r="B799" s="334" t="s">
        <v>88</v>
      </c>
      <c r="C799" s="335"/>
      <c r="D799" s="17">
        <v>6.2</v>
      </c>
      <c r="E799" s="14"/>
      <c r="F799" s="14"/>
      <c r="G799" s="17">
        <v>10</v>
      </c>
      <c r="H799" s="15"/>
      <c r="I799" s="72">
        <f>D799*G799</f>
        <v>62</v>
      </c>
      <c r="J799" s="15"/>
      <c r="K799" s="15"/>
      <c r="L799" s="15"/>
      <c r="M799" s="71"/>
      <c r="N799" s="341"/>
      <c r="O799" s="342"/>
      <c r="P799" s="342"/>
      <c r="Q799" s="342"/>
      <c r="R799" s="342"/>
      <c r="S799" s="343"/>
    </row>
    <row r="800" spans="1:19" ht="13.5" thickBot="1">
      <c r="A800" s="21"/>
      <c r="B800" s="347" t="s">
        <v>89</v>
      </c>
      <c r="C800" s="348"/>
      <c r="D800" s="25">
        <v>2.4</v>
      </c>
      <c r="E800" s="24"/>
      <c r="F800" s="23"/>
      <c r="G800" s="23"/>
      <c r="H800" s="23"/>
      <c r="I800" s="25">
        <f>SUM(I795:I799)</f>
        <v>507</v>
      </c>
      <c r="J800" s="26"/>
      <c r="K800" s="26"/>
      <c r="L800" s="26"/>
      <c r="M800" s="27"/>
      <c r="N800" s="344"/>
      <c r="O800" s="345"/>
      <c r="P800" s="345"/>
      <c r="Q800" s="345"/>
      <c r="R800" s="345"/>
      <c r="S800" s="346"/>
    </row>
    <row r="801" spans="1:19" ht="13.5" thickBot="1">
      <c r="A801" s="1"/>
      <c r="B801" s="31"/>
      <c r="C801" s="31"/>
      <c r="D801" s="32"/>
      <c r="E801" s="33"/>
      <c r="F801" s="32"/>
      <c r="G801" s="32"/>
      <c r="H801" s="32"/>
      <c r="I801" s="32"/>
      <c r="J801" s="32"/>
      <c r="K801" s="32"/>
      <c r="L801" s="32"/>
      <c r="M801" s="34"/>
      <c r="N801" s="289"/>
      <c r="O801" s="289"/>
      <c r="P801" s="289"/>
      <c r="Q801" s="289"/>
      <c r="R801" s="289"/>
      <c r="S801" s="289"/>
    </row>
    <row r="802" spans="1:19" ht="30" customHeight="1" thickBot="1">
      <c r="A802" s="192"/>
      <c r="B802" s="309" t="str">
        <f>'Planilha Pad. SINAPI'!C141</f>
        <v>SOLEIRA DE GRANITO ESP. 2 CM E LARGURA DE 15 CM</v>
      </c>
      <c r="C802" s="310"/>
      <c r="D802" s="310"/>
      <c r="E802" s="310"/>
      <c r="F802" s="310"/>
      <c r="G802" s="310"/>
      <c r="H802" s="310"/>
      <c r="I802" s="310"/>
      <c r="J802" s="310"/>
      <c r="K802" s="310"/>
      <c r="L802" s="310"/>
      <c r="M802" s="310"/>
      <c r="N802" s="310"/>
      <c r="O802" s="311"/>
      <c r="P802" s="312" t="s">
        <v>1</v>
      </c>
      <c r="Q802" s="313"/>
      <c r="R802" s="41">
        <f>I806-M806</f>
        <v>30</v>
      </c>
      <c r="S802" s="42"/>
    </row>
    <row r="803" spans="1:19" ht="12.75">
      <c r="A803" s="349"/>
      <c r="B803" s="315"/>
      <c r="C803" s="316"/>
      <c r="D803" s="12" t="s">
        <v>32</v>
      </c>
      <c r="E803" s="12" t="s">
        <v>33</v>
      </c>
      <c r="F803" s="12" t="s">
        <v>34</v>
      </c>
      <c r="G803" s="12" t="s">
        <v>35</v>
      </c>
      <c r="H803" s="13" t="s">
        <v>36</v>
      </c>
      <c r="I803" s="320" t="s">
        <v>37</v>
      </c>
      <c r="J803" s="322" t="s">
        <v>38</v>
      </c>
      <c r="K803" s="323"/>
      <c r="L803" s="324"/>
      <c r="M803" s="320" t="s">
        <v>37</v>
      </c>
      <c r="N803" s="338"/>
      <c r="O803" s="339"/>
      <c r="P803" s="339"/>
      <c r="Q803" s="339"/>
      <c r="R803" s="339"/>
      <c r="S803" s="340"/>
    </row>
    <row r="804" spans="1:19" ht="12.75">
      <c r="A804" s="317"/>
      <c r="B804" s="318"/>
      <c r="C804" s="319"/>
      <c r="D804" s="14" t="s">
        <v>123</v>
      </c>
      <c r="E804" s="14"/>
      <c r="F804" s="14"/>
      <c r="G804" s="14" t="s">
        <v>41</v>
      </c>
      <c r="H804" s="15"/>
      <c r="I804" s="321"/>
      <c r="J804" s="15" t="s">
        <v>42</v>
      </c>
      <c r="K804" s="15" t="s">
        <v>43</v>
      </c>
      <c r="L804" s="15" t="s">
        <v>36</v>
      </c>
      <c r="M804" s="321"/>
      <c r="N804" s="341"/>
      <c r="O804" s="342"/>
      <c r="P804" s="342"/>
      <c r="Q804" s="342"/>
      <c r="R804" s="342"/>
      <c r="S804" s="343"/>
    </row>
    <row r="805" spans="1:19" ht="12.75">
      <c r="A805" s="70"/>
      <c r="B805" s="334"/>
      <c r="C805" s="335"/>
      <c r="D805" s="17">
        <f>0.8+0.8+0.7+0.7</f>
        <v>3</v>
      </c>
      <c r="E805" s="14"/>
      <c r="F805" s="14"/>
      <c r="G805" s="17">
        <v>10</v>
      </c>
      <c r="H805" s="15"/>
      <c r="I805" s="72">
        <f>D805*G805</f>
        <v>30</v>
      </c>
      <c r="J805" s="15"/>
      <c r="K805" s="15"/>
      <c r="L805" s="15"/>
      <c r="M805" s="100"/>
      <c r="N805" s="341"/>
      <c r="O805" s="342"/>
      <c r="P805" s="342"/>
      <c r="Q805" s="342"/>
      <c r="R805" s="342"/>
      <c r="S805" s="343"/>
    </row>
    <row r="806" spans="1:19" ht="13.5" thickBot="1">
      <c r="A806" s="21"/>
      <c r="B806" s="347"/>
      <c r="C806" s="348"/>
      <c r="D806" s="25"/>
      <c r="E806" s="24"/>
      <c r="F806" s="23"/>
      <c r="G806" s="23"/>
      <c r="H806" s="23"/>
      <c r="I806" s="25">
        <f>SUM(I805:I805)</f>
        <v>30</v>
      </c>
      <c r="J806" s="26"/>
      <c r="K806" s="26"/>
      <c r="L806" s="26"/>
      <c r="M806" s="27"/>
      <c r="N806" s="344"/>
      <c r="O806" s="345"/>
      <c r="P806" s="345"/>
      <c r="Q806" s="345"/>
      <c r="R806" s="345"/>
      <c r="S806" s="346"/>
    </row>
    <row r="810" ht="13.5" thickBot="1"/>
    <row r="811" spans="1:19" ht="30" customHeight="1" thickBot="1">
      <c r="A811" s="192"/>
      <c r="B811" s="309" t="str">
        <f>'Planilha Pad. SINAPI'!C142</f>
        <v>EXECUÇÃO DE PASSEIO (CALÇADA) OU PISO DE CONCRETO COM CONCRETO MOLDADO IN LOCO, FEITO EM OBRA, ACABAMENTO CONVENCIONAL, ESPESSURA 6 CM, ARMADO</v>
      </c>
      <c r="C811" s="310"/>
      <c r="D811" s="310"/>
      <c r="E811" s="310"/>
      <c r="F811" s="310"/>
      <c r="G811" s="310"/>
      <c r="H811" s="310"/>
      <c r="I811" s="310"/>
      <c r="J811" s="310"/>
      <c r="K811" s="310"/>
      <c r="L811" s="310"/>
      <c r="M811" s="310"/>
      <c r="N811" s="310"/>
      <c r="O811" s="311"/>
      <c r="P811" s="312" t="s">
        <v>0</v>
      </c>
      <c r="Q811" s="313"/>
      <c r="R811" s="41">
        <f>I817-M817</f>
        <v>179.99999999999997</v>
      </c>
      <c r="S811" s="42"/>
    </row>
    <row r="812" spans="1:19" ht="12.75">
      <c r="A812" s="349"/>
      <c r="B812" s="315"/>
      <c r="C812" s="316"/>
      <c r="D812" s="12" t="s">
        <v>32</v>
      </c>
      <c r="E812" s="12" t="s">
        <v>33</v>
      </c>
      <c r="F812" s="12" t="s">
        <v>34</v>
      </c>
      <c r="G812" s="12" t="s">
        <v>35</v>
      </c>
      <c r="H812" s="13" t="s">
        <v>36</v>
      </c>
      <c r="I812" s="320" t="s">
        <v>37</v>
      </c>
      <c r="J812" s="322" t="s">
        <v>38</v>
      </c>
      <c r="K812" s="323"/>
      <c r="L812" s="324"/>
      <c r="M812" s="320" t="s">
        <v>37</v>
      </c>
      <c r="N812" s="338"/>
      <c r="O812" s="339"/>
      <c r="P812" s="339"/>
      <c r="Q812" s="339"/>
      <c r="R812" s="339"/>
      <c r="S812" s="340"/>
    </row>
    <row r="813" spans="1:19" ht="12.75">
      <c r="A813" s="317"/>
      <c r="B813" s="318"/>
      <c r="C813" s="319"/>
      <c r="D813" s="14" t="s">
        <v>123</v>
      </c>
      <c r="E813" s="14" t="s">
        <v>39</v>
      </c>
      <c r="F813" s="14"/>
      <c r="G813" s="14" t="s">
        <v>41</v>
      </c>
      <c r="H813" s="15"/>
      <c r="I813" s="321"/>
      <c r="J813" s="15" t="s">
        <v>42</v>
      </c>
      <c r="K813" s="15" t="s">
        <v>43</v>
      </c>
      <c r="L813" s="15" t="s">
        <v>36</v>
      </c>
      <c r="M813" s="321"/>
      <c r="N813" s="341"/>
      <c r="O813" s="342"/>
      <c r="P813" s="342"/>
      <c r="Q813" s="342"/>
      <c r="R813" s="342"/>
      <c r="S813" s="343"/>
    </row>
    <row r="814" spans="1:19" ht="12.75">
      <c r="A814" s="70"/>
      <c r="B814" s="97"/>
      <c r="C814" s="98"/>
      <c r="D814" s="14"/>
      <c r="E814" s="14"/>
      <c r="F814" s="14"/>
      <c r="G814" s="14"/>
      <c r="H814" s="15"/>
      <c r="I814" s="99"/>
      <c r="J814" s="15"/>
      <c r="K814" s="15"/>
      <c r="L814" s="15"/>
      <c r="M814" s="71"/>
      <c r="N814" s="341"/>
      <c r="O814" s="342"/>
      <c r="P814" s="342"/>
      <c r="Q814" s="342"/>
      <c r="R814" s="342"/>
      <c r="S814" s="343"/>
    </row>
    <row r="815" spans="1:19" ht="12.75">
      <c r="A815" s="16"/>
      <c r="B815" s="334"/>
      <c r="C815" s="335"/>
      <c r="D815" s="17">
        <v>8.2</v>
      </c>
      <c r="E815" s="18">
        <v>0.6</v>
      </c>
      <c r="F815" s="17"/>
      <c r="G815" s="17">
        <v>10</v>
      </c>
      <c r="H815" s="19">
        <v>2</v>
      </c>
      <c r="I815" s="19">
        <f>D815*E815*H815*G815</f>
        <v>98.39999999999998</v>
      </c>
      <c r="J815" s="19"/>
      <c r="K815" s="19"/>
      <c r="L815" s="19"/>
      <c r="M815" s="20">
        <f>J815*K815*L815</f>
        <v>0</v>
      </c>
      <c r="N815" s="341"/>
      <c r="O815" s="342"/>
      <c r="P815" s="342"/>
      <c r="Q815" s="342"/>
      <c r="R815" s="342"/>
      <c r="S815" s="343"/>
    </row>
    <row r="816" spans="1:19" ht="12.75">
      <c r="A816" s="16"/>
      <c r="B816" s="334"/>
      <c r="C816" s="335"/>
      <c r="D816" s="17">
        <v>6.8</v>
      </c>
      <c r="E816" s="18">
        <v>0.6</v>
      </c>
      <c r="F816" s="17"/>
      <c r="G816" s="17">
        <v>10</v>
      </c>
      <c r="H816" s="19">
        <v>2</v>
      </c>
      <c r="I816" s="19">
        <f>D816*E816*H816*G816</f>
        <v>81.6</v>
      </c>
      <c r="J816" s="19"/>
      <c r="K816" s="19"/>
      <c r="L816" s="19"/>
      <c r="M816" s="20">
        <f>J816*K816*L816</f>
        <v>0</v>
      </c>
      <c r="N816" s="341"/>
      <c r="O816" s="342"/>
      <c r="P816" s="342"/>
      <c r="Q816" s="342"/>
      <c r="R816" s="342"/>
      <c r="S816" s="343"/>
    </row>
    <row r="817" spans="1:19" ht="13.5" thickBot="1">
      <c r="A817" s="21"/>
      <c r="B817" s="22"/>
      <c r="C817" s="22"/>
      <c r="D817" s="23"/>
      <c r="E817" s="24"/>
      <c r="F817" s="23"/>
      <c r="G817" s="23"/>
      <c r="H817" s="23"/>
      <c r="I817" s="25">
        <f>SUM(I815:I816)</f>
        <v>179.99999999999997</v>
      </c>
      <c r="J817" s="26"/>
      <c r="K817" s="26"/>
      <c r="L817" s="26"/>
      <c r="M817" s="27">
        <f>SUM(M815:M815)</f>
        <v>0</v>
      </c>
      <c r="N817" s="344"/>
      <c r="O817" s="345"/>
      <c r="P817" s="345"/>
      <c r="Q817" s="345"/>
      <c r="R817" s="345"/>
      <c r="S817" s="346"/>
    </row>
    <row r="819" spans="1:19" s="29" customFormat="1" ht="13.5" thickBot="1">
      <c r="A819" s="28"/>
      <c r="B819" s="351" t="s">
        <v>70</v>
      </c>
      <c r="C819" s="351"/>
      <c r="D819" s="351"/>
      <c r="E819" s="351"/>
      <c r="F819" s="351"/>
      <c r="G819" s="351"/>
      <c r="H819" s="351"/>
      <c r="I819" s="351"/>
      <c r="J819" s="351"/>
      <c r="K819" s="351"/>
      <c r="L819" s="351"/>
      <c r="M819" s="351"/>
      <c r="N819" s="351"/>
      <c r="O819" s="351"/>
      <c r="P819" s="351"/>
      <c r="Q819" s="351"/>
      <c r="R819" s="351"/>
      <c r="S819" s="351"/>
    </row>
    <row r="820" spans="1:19" ht="15.75" customHeight="1" thickBot="1">
      <c r="A820" s="191"/>
      <c r="B820" s="309" t="str">
        <f>'Planilha Pad. SINAPI'!C145</f>
        <v>PINTURA ESMALTE BRILHANTE PARA MADEIRA, DUAS DEMAOS, SOBRE FUNDO NIVELADOR BRANCO</v>
      </c>
      <c r="C820" s="310"/>
      <c r="D820" s="310"/>
      <c r="E820" s="310"/>
      <c r="F820" s="310"/>
      <c r="G820" s="310"/>
      <c r="H820" s="310"/>
      <c r="I820" s="310"/>
      <c r="J820" s="310"/>
      <c r="K820" s="310"/>
      <c r="L820" s="310"/>
      <c r="M820" s="310"/>
      <c r="N820" s="310"/>
      <c r="O820" s="311"/>
      <c r="P820" s="312" t="s">
        <v>0</v>
      </c>
      <c r="Q820" s="313"/>
      <c r="R820" s="41">
        <f>I826-M826</f>
        <v>151.2</v>
      </c>
      <c r="S820" s="42"/>
    </row>
    <row r="821" spans="1:19" ht="12.75">
      <c r="A821" s="314"/>
      <c r="B821" s="315"/>
      <c r="C821" s="316"/>
      <c r="D821" s="12" t="s">
        <v>32</v>
      </c>
      <c r="E821" s="12" t="s">
        <v>33</v>
      </c>
      <c r="F821" s="12" t="s">
        <v>34</v>
      </c>
      <c r="G821" s="12" t="s">
        <v>35</v>
      </c>
      <c r="H821" s="13" t="s">
        <v>36</v>
      </c>
      <c r="I821" s="320" t="s">
        <v>37</v>
      </c>
      <c r="J821" s="322" t="s">
        <v>38</v>
      </c>
      <c r="K821" s="323"/>
      <c r="L821" s="324"/>
      <c r="M821" s="320" t="s">
        <v>37</v>
      </c>
      <c r="N821" s="338"/>
      <c r="O821" s="339"/>
      <c r="P821" s="339"/>
      <c r="Q821" s="339"/>
      <c r="R821" s="339"/>
      <c r="S821" s="340"/>
    </row>
    <row r="822" spans="1:19" ht="12.75">
      <c r="A822" s="317"/>
      <c r="B822" s="318"/>
      <c r="C822" s="319"/>
      <c r="D822" s="14" t="s">
        <v>42</v>
      </c>
      <c r="E822" s="14" t="s">
        <v>66</v>
      </c>
      <c r="F822" s="14"/>
      <c r="G822" s="14" t="s">
        <v>71</v>
      </c>
      <c r="H822" s="15"/>
      <c r="I822" s="321"/>
      <c r="J822" s="15" t="s">
        <v>42</v>
      </c>
      <c r="K822" s="15" t="s">
        <v>43</v>
      </c>
      <c r="L822" s="15" t="s">
        <v>36</v>
      </c>
      <c r="M822" s="321"/>
      <c r="N822" s="341"/>
      <c r="O822" s="342"/>
      <c r="P822" s="342"/>
      <c r="Q822" s="342"/>
      <c r="R822" s="342"/>
      <c r="S822" s="343"/>
    </row>
    <row r="823" spans="1:19" ht="12.75">
      <c r="A823" s="16"/>
      <c r="B823" s="334" t="s">
        <v>125</v>
      </c>
      <c r="C823" s="335"/>
      <c r="D823" s="17">
        <v>0.6</v>
      </c>
      <c r="E823" s="18">
        <v>2.1</v>
      </c>
      <c r="F823" s="17">
        <v>10</v>
      </c>
      <c r="G823" s="17">
        <v>2</v>
      </c>
      <c r="H823" s="19">
        <v>1</v>
      </c>
      <c r="I823" s="19">
        <f>D823*E823*G823*H823*F823</f>
        <v>25.2</v>
      </c>
      <c r="J823" s="19"/>
      <c r="K823" s="19"/>
      <c r="L823" s="19"/>
      <c r="M823" s="20">
        <f>J823*K823*L823</f>
        <v>0</v>
      </c>
      <c r="N823" s="341"/>
      <c r="O823" s="342"/>
      <c r="P823" s="342"/>
      <c r="Q823" s="342"/>
      <c r="R823" s="342"/>
      <c r="S823" s="343"/>
    </row>
    <row r="824" spans="1:19" ht="12.75">
      <c r="A824" s="16"/>
      <c r="B824" s="334" t="s">
        <v>126</v>
      </c>
      <c r="C824" s="335"/>
      <c r="D824" s="17">
        <v>0.7</v>
      </c>
      <c r="E824" s="18">
        <v>2.1</v>
      </c>
      <c r="F824" s="17">
        <v>10</v>
      </c>
      <c r="G824" s="17">
        <v>2</v>
      </c>
      <c r="H824" s="19">
        <v>2</v>
      </c>
      <c r="I824" s="19">
        <f>D824*E824*G824*H824*F824</f>
        <v>58.8</v>
      </c>
      <c r="J824" s="19"/>
      <c r="K824" s="19"/>
      <c r="L824" s="19"/>
      <c r="M824" s="20">
        <f>J824*K824*L824</f>
        <v>0</v>
      </c>
      <c r="N824" s="341"/>
      <c r="O824" s="342"/>
      <c r="P824" s="342"/>
      <c r="Q824" s="342"/>
      <c r="R824" s="342"/>
      <c r="S824" s="343"/>
    </row>
    <row r="825" spans="1:19" ht="12.75">
      <c r="A825" s="16"/>
      <c r="B825" s="334" t="s">
        <v>127</v>
      </c>
      <c r="C825" s="335"/>
      <c r="D825" s="17">
        <v>0.8</v>
      </c>
      <c r="E825" s="18">
        <v>2.1</v>
      </c>
      <c r="F825" s="17">
        <v>10</v>
      </c>
      <c r="G825" s="17">
        <v>2</v>
      </c>
      <c r="H825" s="19">
        <v>2</v>
      </c>
      <c r="I825" s="19">
        <f>D825*E825*G825*H825*F825</f>
        <v>67.2</v>
      </c>
      <c r="J825" s="19"/>
      <c r="K825" s="19"/>
      <c r="L825" s="19"/>
      <c r="M825" s="20">
        <f>J825*K825*L825</f>
        <v>0</v>
      </c>
      <c r="N825" s="341"/>
      <c r="O825" s="342"/>
      <c r="P825" s="342"/>
      <c r="Q825" s="342"/>
      <c r="R825" s="342"/>
      <c r="S825" s="343"/>
    </row>
    <row r="826" spans="1:19" ht="13.5" thickBot="1">
      <c r="A826" s="21"/>
      <c r="B826" s="22"/>
      <c r="C826" s="22"/>
      <c r="D826" s="23"/>
      <c r="E826" s="24"/>
      <c r="F826" s="23"/>
      <c r="G826" s="23"/>
      <c r="H826" s="23"/>
      <c r="I826" s="25">
        <f>SUM(I823:I825)</f>
        <v>151.2</v>
      </c>
      <c r="J826" s="26"/>
      <c r="K826" s="26"/>
      <c r="L826" s="26"/>
      <c r="M826" s="27">
        <f>SUM(M823:M823)</f>
        <v>0</v>
      </c>
      <c r="N826" s="344"/>
      <c r="O826" s="345"/>
      <c r="P826" s="345"/>
      <c r="Q826" s="345"/>
      <c r="R826" s="345"/>
      <c r="S826" s="346"/>
    </row>
    <row r="827" ht="13.5" thickBot="1"/>
    <row r="828" spans="1:19" ht="15.75" customHeight="1" thickBot="1">
      <c r="A828" s="191"/>
      <c r="B828" s="309" t="str">
        <f>'Planilha Pad. SINAPI'!C146</f>
        <v>APLICAÇÃO DE FUNDO SELADOR LÁTEX ACRÍLICO EM TETO, UMA DEMÃO </v>
      </c>
      <c r="C828" s="310"/>
      <c r="D828" s="310"/>
      <c r="E828" s="310"/>
      <c r="F828" s="310"/>
      <c r="G828" s="310"/>
      <c r="H828" s="310"/>
      <c r="I828" s="310"/>
      <c r="J828" s="310"/>
      <c r="K828" s="310"/>
      <c r="L828" s="310"/>
      <c r="M828" s="310"/>
      <c r="N828" s="310"/>
      <c r="O828" s="311"/>
      <c r="P828" s="312" t="s">
        <v>0</v>
      </c>
      <c r="Q828" s="313"/>
      <c r="R828" s="41">
        <f>I832-M832</f>
        <v>22.799999999999997</v>
      </c>
      <c r="S828" s="42"/>
    </row>
    <row r="829" spans="1:19" ht="12.75">
      <c r="A829" s="314"/>
      <c r="B829" s="315"/>
      <c r="C829" s="316"/>
      <c r="D829" s="12" t="s">
        <v>32</v>
      </c>
      <c r="E829" s="12" t="s">
        <v>33</v>
      </c>
      <c r="F829" s="12" t="s">
        <v>34</v>
      </c>
      <c r="G829" s="12" t="s">
        <v>35</v>
      </c>
      <c r="H829" s="13" t="s">
        <v>36</v>
      </c>
      <c r="I829" s="320" t="s">
        <v>37</v>
      </c>
      <c r="J829" s="322" t="s">
        <v>38</v>
      </c>
      <c r="K829" s="323"/>
      <c r="L829" s="324"/>
      <c r="M829" s="320" t="s">
        <v>37</v>
      </c>
      <c r="N829" s="338"/>
      <c r="O829" s="339"/>
      <c r="P829" s="339"/>
      <c r="Q829" s="339"/>
      <c r="R829" s="339"/>
      <c r="S829" s="340"/>
    </row>
    <row r="830" spans="1:19" ht="12.75">
      <c r="A830" s="317"/>
      <c r="B830" s="318"/>
      <c r="C830" s="319"/>
      <c r="D830" s="14" t="s">
        <v>42</v>
      </c>
      <c r="E830" s="14" t="s">
        <v>39</v>
      </c>
      <c r="F830" s="14"/>
      <c r="G830" s="14" t="s">
        <v>36</v>
      </c>
      <c r="H830" s="15"/>
      <c r="I830" s="321"/>
      <c r="J830" s="15" t="s">
        <v>42</v>
      </c>
      <c r="K830" s="15" t="s">
        <v>43</v>
      </c>
      <c r="L830" s="15" t="s">
        <v>36</v>
      </c>
      <c r="M830" s="321"/>
      <c r="N830" s="341"/>
      <c r="O830" s="342"/>
      <c r="P830" s="342"/>
      <c r="Q830" s="342"/>
      <c r="R830" s="342"/>
      <c r="S830" s="343"/>
    </row>
    <row r="831" spans="1:19" ht="12.75">
      <c r="A831" s="16"/>
      <c r="B831" s="334" t="s">
        <v>128</v>
      </c>
      <c r="C831" s="335"/>
      <c r="D831" s="17">
        <v>1.9</v>
      </c>
      <c r="E831" s="18">
        <v>1.2</v>
      </c>
      <c r="F831" s="17"/>
      <c r="G831" s="17">
        <v>10</v>
      </c>
      <c r="H831" s="19"/>
      <c r="I831" s="19">
        <f>D831*E831*G831</f>
        <v>22.799999999999997</v>
      </c>
      <c r="J831" s="19"/>
      <c r="K831" s="19"/>
      <c r="L831" s="19"/>
      <c r="M831" s="20">
        <f>J831*K831*L831</f>
        <v>0</v>
      </c>
      <c r="N831" s="341"/>
      <c r="O831" s="342"/>
      <c r="P831" s="342"/>
      <c r="Q831" s="342"/>
      <c r="R831" s="342"/>
      <c r="S831" s="343"/>
    </row>
    <row r="832" spans="1:19" ht="13.5" thickBot="1">
      <c r="A832" s="21"/>
      <c r="B832" s="22"/>
      <c r="C832" s="22"/>
      <c r="D832" s="23"/>
      <c r="E832" s="24"/>
      <c r="F832" s="23"/>
      <c r="G832" s="23"/>
      <c r="H832" s="23"/>
      <c r="I832" s="25">
        <f>SUM(I831:I831)</f>
        <v>22.799999999999997</v>
      </c>
      <c r="J832" s="26"/>
      <c r="K832" s="26"/>
      <c r="L832" s="26"/>
      <c r="M832" s="27">
        <f>SUM(M831:M831)</f>
        <v>0</v>
      </c>
      <c r="N832" s="344"/>
      <c r="O832" s="345"/>
      <c r="P832" s="345"/>
      <c r="Q832" s="345"/>
      <c r="R832" s="345"/>
      <c r="S832" s="346"/>
    </row>
    <row r="833" ht="13.5" thickBot="1"/>
    <row r="834" spans="1:19" ht="15.75" customHeight="1" thickBot="1">
      <c r="A834" s="191"/>
      <c r="B834" s="309" t="str">
        <f>'Planilha Pad. SINAPI'!C147</f>
        <v>APLICAÇÃO DE FUNDO SELADOR ACRÍLICO EM PAREDES, UMA DEMÃO</v>
      </c>
      <c r="C834" s="310"/>
      <c r="D834" s="310"/>
      <c r="E834" s="310"/>
      <c r="F834" s="310"/>
      <c r="G834" s="310"/>
      <c r="H834" s="310"/>
      <c r="I834" s="310"/>
      <c r="J834" s="310"/>
      <c r="K834" s="310"/>
      <c r="L834" s="310"/>
      <c r="M834" s="310"/>
      <c r="N834" s="310"/>
      <c r="O834" s="311"/>
      <c r="P834" s="312" t="s">
        <v>0</v>
      </c>
      <c r="Q834" s="313"/>
      <c r="R834" s="41">
        <f>I845-M845</f>
        <v>1949.79</v>
      </c>
      <c r="S834" s="42"/>
    </row>
    <row r="835" spans="1:19" ht="12.75">
      <c r="A835" s="314"/>
      <c r="B835" s="315"/>
      <c r="C835" s="316"/>
      <c r="D835" s="12" t="s">
        <v>32</v>
      </c>
      <c r="E835" s="12" t="s">
        <v>33</v>
      </c>
      <c r="F835" s="12" t="s">
        <v>34</v>
      </c>
      <c r="G835" s="12" t="s">
        <v>35</v>
      </c>
      <c r="H835" s="13" t="s">
        <v>36</v>
      </c>
      <c r="I835" s="320" t="s">
        <v>37</v>
      </c>
      <c r="J835" s="322" t="s">
        <v>38</v>
      </c>
      <c r="K835" s="323"/>
      <c r="L835" s="324"/>
      <c r="M835" s="320" t="s">
        <v>37</v>
      </c>
      <c r="N835" s="338"/>
      <c r="O835" s="339"/>
      <c r="P835" s="339"/>
      <c r="Q835" s="339"/>
      <c r="R835" s="339"/>
      <c r="S835" s="340"/>
    </row>
    <row r="836" spans="1:19" ht="12.75">
      <c r="A836" s="317"/>
      <c r="B836" s="318"/>
      <c r="C836" s="319"/>
      <c r="D836" s="14" t="s">
        <v>72</v>
      </c>
      <c r="E836" s="14" t="s">
        <v>66</v>
      </c>
      <c r="F836" s="14"/>
      <c r="G836" s="14"/>
      <c r="H836" s="15"/>
      <c r="I836" s="321"/>
      <c r="J836" s="15" t="s">
        <v>42</v>
      </c>
      <c r="K836" s="15" t="s">
        <v>43</v>
      </c>
      <c r="L836" s="15" t="s">
        <v>36</v>
      </c>
      <c r="M836" s="321"/>
      <c r="N836" s="341"/>
      <c r="O836" s="342"/>
      <c r="P836" s="342"/>
      <c r="Q836" s="342"/>
      <c r="R836" s="342"/>
      <c r="S836" s="343"/>
    </row>
    <row r="837" spans="1:19" ht="12.75">
      <c r="A837" s="16"/>
      <c r="B837" s="334" t="s">
        <v>87</v>
      </c>
      <c r="C837" s="335"/>
      <c r="D837" s="17">
        <v>8.7</v>
      </c>
      <c r="E837" s="18">
        <v>2.6</v>
      </c>
      <c r="F837" s="17"/>
      <c r="G837" s="17">
        <v>10</v>
      </c>
      <c r="H837" s="19"/>
      <c r="I837" s="19">
        <f>D837*E837*G837</f>
        <v>226.2</v>
      </c>
      <c r="J837" s="19"/>
      <c r="K837" s="19"/>
      <c r="L837" s="19"/>
      <c r="M837" s="20"/>
      <c r="N837" s="341"/>
      <c r="O837" s="342"/>
      <c r="P837" s="342"/>
      <c r="Q837" s="342"/>
      <c r="R837" s="342"/>
      <c r="S837" s="343"/>
    </row>
    <row r="838" spans="1:19" ht="12.75">
      <c r="A838" s="16"/>
      <c r="B838" s="90" t="s">
        <v>86</v>
      </c>
      <c r="C838" s="91"/>
      <c r="D838" s="17">
        <v>11.6</v>
      </c>
      <c r="E838" s="18">
        <v>2.6</v>
      </c>
      <c r="F838" s="17"/>
      <c r="G838" s="17">
        <v>10</v>
      </c>
      <c r="H838" s="19"/>
      <c r="I838" s="19">
        <f aca="true" t="shared" si="12" ref="I838:I844">D838*E838*G838</f>
        <v>301.6</v>
      </c>
      <c r="J838" s="19"/>
      <c r="K838" s="19"/>
      <c r="L838" s="19"/>
      <c r="M838" s="20"/>
      <c r="N838" s="341"/>
      <c r="O838" s="342"/>
      <c r="P838" s="342"/>
      <c r="Q838" s="342"/>
      <c r="R838" s="342"/>
      <c r="S838" s="343"/>
    </row>
    <row r="839" spans="1:19" ht="12.75">
      <c r="A839" s="16"/>
      <c r="B839" s="90" t="s">
        <v>85</v>
      </c>
      <c r="C839" s="91"/>
      <c r="D839" s="17">
        <v>11.8</v>
      </c>
      <c r="E839" s="18">
        <v>2.6</v>
      </c>
      <c r="F839" s="17"/>
      <c r="G839" s="17">
        <v>10</v>
      </c>
      <c r="H839" s="19"/>
      <c r="I839" s="19">
        <f t="shared" si="12"/>
        <v>306.8</v>
      </c>
      <c r="J839" s="19"/>
      <c r="K839" s="19"/>
      <c r="L839" s="19"/>
      <c r="M839" s="20"/>
      <c r="N839" s="341"/>
      <c r="O839" s="342"/>
      <c r="P839" s="342"/>
      <c r="Q839" s="342"/>
      <c r="R839" s="342"/>
      <c r="S839" s="343"/>
    </row>
    <row r="840" spans="1:19" ht="12.75">
      <c r="A840" s="16"/>
      <c r="B840" s="334" t="s">
        <v>84</v>
      </c>
      <c r="C840" s="335"/>
      <c r="D840" s="17">
        <v>12.4</v>
      </c>
      <c r="E840" s="18">
        <v>2.6</v>
      </c>
      <c r="F840" s="17"/>
      <c r="G840" s="17">
        <v>10</v>
      </c>
      <c r="H840" s="19"/>
      <c r="I840" s="19">
        <f t="shared" si="12"/>
        <v>322.40000000000003</v>
      </c>
      <c r="J840" s="19"/>
      <c r="K840" s="19"/>
      <c r="L840" s="19"/>
      <c r="M840" s="20"/>
      <c r="N840" s="341"/>
      <c r="O840" s="342"/>
      <c r="P840" s="342"/>
      <c r="Q840" s="342"/>
      <c r="R840" s="342"/>
      <c r="S840" s="343"/>
    </row>
    <row r="841" spans="1:19" ht="12.75">
      <c r="A841" s="16"/>
      <c r="B841" s="336" t="s">
        <v>88</v>
      </c>
      <c r="C841" s="337"/>
      <c r="D841" s="79">
        <f>2.6</f>
        <v>2.6</v>
      </c>
      <c r="E841" s="80">
        <v>2.6</v>
      </c>
      <c r="F841" s="17"/>
      <c r="G841" s="17">
        <v>10</v>
      </c>
      <c r="H841" s="19"/>
      <c r="I841" s="19">
        <f t="shared" si="12"/>
        <v>67.60000000000001</v>
      </c>
      <c r="J841" s="19">
        <v>2.6</v>
      </c>
      <c r="K841" s="19">
        <v>1.5</v>
      </c>
      <c r="L841" s="19">
        <f>J841*K841</f>
        <v>3.9000000000000004</v>
      </c>
      <c r="M841" s="20">
        <f>J841*K841*L841</f>
        <v>15.210000000000003</v>
      </c>
      <c r="N841" s="341"/>
      <c r="O841" s="342"/>
      <c r="P841" s="342"/>
      <c r="Q841" s="342"/>
      <c r="R841" s="342"/>
      <c r="S841" s="343"/>
    </row>
    <row r="842" spans="1:19" ht="12.75">
      <c r="A842" s="16"/>
      <c r="B842" s="334" t="s">
        <v>106</v>
      </c>
      <c r="C842" s="335"/>
      <c r="D842" s="17">
        <v>1.9</v>
      </c>
      <c r="E842" s="18">
        <v>1.2</v>
      </c>
      <c r="F842" s="17"/>
      <c r="G842" s="17">
        <v>10</v>
      </c>
      <c r="H842" s="19"/>
      <c r="I842" s="19">
        <f t="shared" si="12"/>
        <v>22.799999999999997</v>
      </c>
      <c r="J842" s="19"/>
      <c r="K842" s="19"/>
      <c r="L842" s="19"/>
      <c r="M842" s="20"/>
      <c r="N842" s="341"/>
      <c r="O842" s="342"/>
      <c r="P842" s="342"/>
      <c r="Q842" s="342"/>
      <c r="R842" s="342"/>
      <c r="S842" s="343"/>
    </row>
    <row r="843" spans="1:19" ht="12.75">
      <c r="A843" s="16"/>
      <c r="B843" s="334" t="s">
        <v>89</v>
      </c>
      <c r="C843" s="335"/>
      <c r="D843" s="17">
        <v>2.4</v>
      </c>
      <c r="E843" s="18">
        <v>2.6</v>
      </c>
      <c r="F843" s="17"/>
      <c r="G843" s="17">
        <v>10</v>
      </c>
      <c r="H843" s="19"/>
      <c r="I843" s="19">
        <f t="shared" si="12"/>
        <v>62.400000000000006</v>
      </c>
      <c r="J843" s="19"/>
      <c r="K843" s="19"/>
      <c r="L843" s="19"/>
      <c r="M843" s="20"/>
      <c r="N843" s="341"/>
      <c r="O843" s="342"/>
      <c r="P843" s="342"/>
      <c r="Q843" s="342"/>
      <c r="R843" s="342"/>
      <c r="S843" s="343"/>
    </row>
    <row r="844" spans="1:19" ht="12.75">
      <c r="A844" s="101"/>
      <c r="B844" s="334" t="s">
        <v>122</v>
      </c>
      <c r="C844" s="335"/>
      <c r="D844" s="17">
        <v>25.2</v>
      </c>
      <c r="E844" s="18">
        <v>2.6</v>
      </c>
      <c r="F844" s="17"/>
      <c r="G844" s="17">
        <v>10</v>
      </c>
      <c r="H844" s="19"/>
      <c r="I844" s="19">
        <f t="shared" si="12"/>
        <v>655.1999999999999</v>
      </c>
      <c r="J844" s="19"/>
      <c r="K844" s="19"/>
      <c r="L844" s="19"/>
      <c r="M844" s="20"/>
      <c r="N844" s="341"/>
      <c r="O844" s="342"/>
      <c r="P844" s="342"/>
      <c r="Q844" s="342"/>
      <c r="R844" s="342"/>
      <c r="S844" s="343"/>
    </row>
    <row r="845" spans="1:19" ht="13.5" thickBot="1">
      <c r="A845" s="21"/>
      <c r="B845" s="22"/>
      <c r="C845" s="22"/>
      <c r="D845" s="23"/>
      <c r="E845" s="24"/>
      <c r="F845" s="23"/>
      <c r="G845" s="23"/>
      <c r="H845" s="23"/>
      <c r="I845" s="25">
        <f>SUM(I837:I844)</f>
        <v>1965</v>
      </c>
      <c r="J845" s="26"/>
      <c r="K845" s="26"/>
      <c r="L845" s="26"/>
      <c r="M845" s="27">
        <f>SUM(M837:M844)</f>
        <v>15.210000000000003</v>
      </c>
      <c r="N845" s="344"/>
      <c r="O845" s="345"/>
      <c r="P845" s="345"/>
      <c r="Q845" s="345"/>
      <c r="R845" s="345"/>
      <c r="S845" s="346"/>
    </row>
    <row r="846" ht="13.5" thickBot="1"/>
    <row r="847" spans="1:19" ht="15.75" customHeight="1" thickBot="1">
      <c r="A847" s="191"/>
      <c r="B847" s="309" t="str">
        <f>'Planilha Pad. SINAPI'!C148</f>
        <v>APLICAÇÃO MANUAL DE PINTURA COM TINTA LÁTEX ACRÍLICA EM TETO, DUAS DEMÃOS</v>
      </c>
      <c r="C847" s="310"/>
      <c r="D847" s="310"/>
      <c r="E847" s="310"/>
      <c r="F847" s="310"/>
      <c r="G847" s="310"/>
      <c r="H847" s="310"/>
      <c r="I847" s="310"/>
      <c r="J847" s="310"/>
      <c r="K847" s="310"/>
      <c r="L847" s="310"/>
      <c r="M847" s="310"/>
      <c r="N847" s="310"/>
      <c r="O847" s="311"/>
      <c r="P847" s="312" t="s">
        <v>0</v>
      </c>
      <c r="Q847" s="313"/>
      <c r="R847" s="41">
        <f>I851-M851</f>
        <v>22.799999999999997</v>
      </c>
      <c r="S847" s="42"/>
    </row>
    <row r="848" spans="1:19" ht="12.75">
      <c r="A848" s="314"/>
      <c r="B848" s="315"/>
      <c r="C848" s="316"/>
      <c r="D848" s="12" t="s">
        <v>32</v>
      </c>
      <c r="E848" s="12" t="s">
        <v>33</v>
      </c>
      <c r="F848" s="12" t="s">
        <v>34</v>
      </c>
      <c r="G848" s="12" t="s">
        <v>35</v>
      </c>
      <c r="H848" s="13" t="s">
        <v>36</v>
      </c>
      <c r="I848" s="320" t="s">
        <v>37</v>
      </c>
      <c r="J848" s="322" t="s">
        <v>38</v>
      </c>
      <c r="K848" s="323"/>
      <c r="L848" s="324"/>
      <c r="M848" s="320" t="s">
        <v>37</v>
      </c>
      <c r="N848" s="338"/>
      <c r="O848" s="339"/>
      <c r="P848" s="339"/>
      <c r="Q848" s="339"/>
      <c r="R848" s="339"/>
      <c r="S848" s="340"/>
    </row>
    <row r="849" spans="1:19" ht="12.75">
      <c r="A849" s="317"/>
      <c r="B849" s="318"/>
      <c r="C849" s="319"/>
      <c r="D849" s="14" t="s">
        <v>72</v>
      </c>
      <c r="E849" s="14" t="s">
        <v>66</v>
      </c>
      <c r="F849" s="14"/>
      <c r="G849" s="14"/>
      <c r="H849" s="15"/>
      <c r="I849" s="321"/>
      <c r="J849" s="15" t="s">
        <v>42</v>
      </c>
      <c r="K849" s="15" t="s">
        <v>43</v>
      </c>
      <c r="L849" s="15" t="s">
        <v>36</v>
      </c>
      <c r="M849" s="321"/>
      <c r="N849" s="341"/>
      <c r="O849" s="342"/>
      <c r="P849" s="342"/>
      <c r="Q849" s="342"/>
      <c r="R849" s="342"/>
      <c r="S849" s="343"/>
    </row>
    <row r="850" spans="1:19" ht="12.75">
      <c r="A850" s="16"/>
      <c r="B850" s="334" t="s">
        <v>128</v>
      </c>
      <c r="C850" s="335"/>
      <c r="D850" s="17">
        <v>1.9</v>
      </c>
      <c r="E850" s="18">
        <v>1.2</v>
      </c>
      <c r="F850" s="17"/>
      <c r="G850" s="17">
        <v>10</v>
      </c>
      <c r="H850" s="19"/>
      <c r="I850" s="19">
        <f>D850*E850*G850</f>
        <v>22.799999999999997</v>
      </c>
      <c r="J850" s="19"/>
      <c r="K850" s="19"/>
      <c r="L850" s="19"/>
      <c r="M850" s="20"/>
      <c r="N850" s="341"/>
      <c r="O850" s="342"/>
      <c r="P850" s="342"/>
      <c r="Q850" s="342"/>
      <c r="R850" s="342"/>
      <c r="S850" s="343"/>
    </row>
    <row r="851" spans="1:19" ht="13.5" thickBot="1">
      <c r="A851" s="21"/>
      <c r="B851" s="22"/>
      <c r="C851" s="22"/>
      <c r="D851" s="23"/>
      <c r="E851" s="24"/>
      <c r="F851" s="23"/>
      <c r="G851" s="23"/>
      <c r="H851" s="23"/>
      <c r="I851" s="25">
        <f>SUM(I850:I850)</f>
        <v>22.799999999999997</v>
      </c>
      <c r="J851" s="26"/>
      <c r="K851" s="26"/>
      <c r="L851" s="26"/>
      <c r="M851" s="27"/>
      <c r="N851" s="344"/>
      <c r="O851" s="345"/>
      <c r="P851" s="345"/>
      <c r="Q851" s="345"/>
      <c r="R851" s="345"/>
      <c r="S851" s="346"/>
    </row>
    <row r="855" ht="13.5" thickBot="1"/>
    <row r="856" spans="1:19" ht="15.75" customHeight="1" thickBot="1">
      <c r="A856" s="191"/>
      <c r="B856" s="309" t="str">
        <f>'Planilha Pad. SINAPI'!C149</f>
        <v>APLICAÇÃO MANUAL DE PINTURA COM TINTA LÁTEX ACRÍLICA EM PAREDES, DUAS DEMÃOS</v>
      </c>
      <c r="C856" s="310"/>
      <c r="D856" s="310"/>
      <c r="E856" s="310"/>
      <c r="F856" s="310"/>
      <c r="G856" s="310"/>
      <c r="H856" s="310"/>
      <c r="I856" s="310"/>
      <c r="J856" s="310"/>
      <c r="K856" s="310"/>
      <c r="L856" s="310"/>
      <c r="M856" s="310"/>
      <c r="N856" s="310"/>
      <c r="O856" s="311"/>
      <c r="P856" s="312" t="s">
        <v>0</v>
      </c>
      <c r="Q856" s="313"/>
      <c r="R856" s="41">
        <f>I867-M867</f>
        <v>1949.79</v>
      </c>
      <c r="S856" s="42"/>
    </row>
    <row r="857" spans="1:19" ht="12.75">
      <c r="A857" s="314"/>
      <c r="B857" s="315"/>
      <c r="C857" s="316"/>
      <c r="D857" s="12" t="s">
        <v>32</v>
      </c>
      <c r="E857" s="12" t="s">
        <v>33</v>
      </c>
      <c r="F857" s="12" t="s">
        <v>34</v>
      </c>
      <c r="G857" s="12" t="s">
        <v>35</v>
      </c>
      <c r="H857" s="13" t="s">
        <v>36</v>
      </c>
      <c r="I857" s="320" t="s">
        <v>37</v>
      </c>
      <c r="J857" s="322" t="s">
        <v>38</v>
      </c>
      <c r="K857" s="323"/>
      <c r="L857" s="324"/>
      <c r="M857" s="320" t="s">
        <v>37</v>
      </c>
      <c r="N857" s="338"/>
      <c r="O857" s="339"/>
      <c r="P857" s="339"/>
      <c r="Q857" s="339"/>
      <c r="R857" s="339"/>
      <c r="S857" s="340"/>
    </row>
    <row r="858" spans="1:19" ht="12.75">
      <c r="A858" s="317"/>
      <c r="B858" s="318"/>
      <c r="C858" s="319"/>
      <c r="D858" s="14" t="s">
        <v>72</v>
      </c>
      <c r="E858" s="14" t="s">
        <v>66</v>
      </c>
      <c r="F858" s="14"/>
      <c r="G858" s="14"/>
      <c r="H858" s="15"/>
      <c r="I858" s="321"/>
      <c r="J858" s="15" t="s">
        <v>42</v>
      </c>
      <c r="K858" s="15" t="s">
        <v>43</v>
      </c>
      <c r="L858" s="15" t="s">
        <v>36</v>
      </c>
      <c r="M858" s="321"/>
      <c r="N858" s="341"/>
      <c r="O858" s="342"/>
      <c r="P858" s="342"/>
      <c r="Q858" s="342"/>
      <c r="R858" s="342"/>
      <c r="S858" s="343"/>
    </row>
    <row r="859" spans="1:19" ht="12.75">
      <c r="A859" s="16"/>
      <c r="B859" s="334" t="s">
        <v>87</v>
      </c>
      <c r="C859" s="335"/>
      <c r="D859" s="17">
        <v>8.7</v>
      </c>
      <c r="E859" s="18">
        <v>2.6</v>
      </c>
      <c r="F859" s="17"/>
      <c r="G859" s="17">
        <v>10</v>
      </c>
      <c r="H859" s="19"/>
      <c r="I859" s="19">
        <f>D859*E859*G859</f>
        <v>226.2</v>
      </c>
      <c r="J859" s="19"/>
      <c r="K859" s="19"/>
      <c r="L859" s="19"/>
      <c r="M859" s="20"/>
      <c r="N859" s="341"/>
      <c r="O859" s="342"/>
      <c r="P859" s="342"/>
      <c r="Q859" s="342"/>
      <c r="R859" s="342"/>
      <c r="S859" s="343"/>
    </row>
    <row r="860" spans="1:19" ht="12.75">
      <c r="A860" s="16"/>
      <c r="B860" s="90" t="s">
        <v>86</v>
      </c>
      <c r="C860" s="91"/>
      <c r="D860" s="17">
        <v>11.6</v>
      </c>
      <c r="E860" s="18">
        <v>2.6</v>
      </c>
      <c r="F860" s="17"/>
      <c r="G860" s="17">
        <v>10</v>
      </c>
      <c r="H860" s="19"/>
      <c r="I860" s="19">
        <f aca="true" t="shared" si="13" ref="I860:I866">D860*E860*G860</f>
        <v>301.6</v>
      </c>
      <c r="J860" s="19"/>
      <c r="K860" s="19"/>
      <c r="L860" s="19"/>
      <c r="M860" s="20"/>
      <c r="N860" s="341"/>
      <c r="O860" s="342"/>
      <c r="P860" s="342"/>
      <c r="Q860" s="342"/>
      <c r="R860" s="342"/>
      <c r="S860" s="343"/>
    </row>
    <row r="861" spans="1:19" ht="12.75">
      <c r="A861" s="16"/>
      <c r="B861" s="90" t="s">
        <v>85</v>
      </c>
      <c r="C861" s="91"/>
      <c r="D861" s="17">
        <v>11.8</v>
      </c>
      <c r="E861" s="18">
        <v>2.6</v>
      </c>
      <c r="F861" s="17"/>
      <c r="G861" s="17">
        <v>10</v>
      </c>
      <c r="H861" s="19"/>
      <c r="I861" s="19">
        <f t="shared" si="13"/>
        <v>306.8</v>
      </c>
      <c r="J861" s="19"/>
      <c r="K861" s="19"/>
      <c r="L861" s="19"/>
      <c r="M861" s="20"/>
      <c r="N861" s="341"/>
      <c r="O861" s="342"/>
      <c r="P861" s="342"/>
      <c r="Q861" s="342"/>
      <c r="R861" s="342"/>
      <c r="S861" s="343"/>
    </row>
    <row r="862" spans="1:19" ht="12.75">
      <c r="A862" s="16"/>
      <c r="B862" s="334" t="s">
        <v>84</v>
      </c>
      <c r="C862" s="335"/>
      <c r="D862" s="17">
        <v>12.4</v>
      </c>
      <c r="E862" s="18">
        <v>2.6</v>
      </c>
      <c r="F862" s="17"/>
      <c r="G862" s="17">
        <v>10</v>
      </c>
      <c r="H862" s="19"/>
      <c r="I862" s="19">
        <f t="shared" si="13"/>
        <v>322.40000000000003</v>
      </c>
      <c r="J862" s="19"/>
      <c r="K862" s="19"/>
      <c r="L862" s="19"/>
      <c r="M862" s="20"/>
      <c r="N862" s="341"/>
      <c r="O862" s="342"/>
      <c r="P862" s="342"/>
      <c r="Q862" s="342"/>
      <c r="R862" s="342"/>
      <c r="S862" s="343"/>
    </row>
    <row r="863" spans="1:19" ht="12.75">
      <c r="A863" s="16"/>
      <c r="B863" s="336" t="s">
        <v>88</v>
      </c>
      <c r="C863" s="337"/>
      <c r="D863" s="79">
        <f>2.6</f>
        <v>2.6</v>
      </c>
      <c r="E863" s="80">
        <v>2.6</v>
      </c>
      <c r="F863" s="17"/>
      <c r="G863" s="17">
        <v>10</v>
      </c>
      <c r="H863" s="19"/>
      <c r="I863" s="19">
        <f t="shared" si="13"/>
        <v>67.60000000000001</v>
      </c>
      <c r="J863" s="19">
        <v>2.6</v>
      </c>
      <c r="K863" s="19">
        <v>1.5</v>
      </c>
      <c r="L863" s="19">
        <f>J863*K863</f>
        <v>3.9000000000000004</v>
      </c>
      <c r="M863" s="20">
        <f>J863*K863*L863</f>
        <v>15.210000000000003</v>
      </c>
      <c r="N863" s="341"/>
      <c r="O863" s="342"/>
      <c r="P863" s="342"/>
      <c r="Q863" s="342"/>
      <c r="R863" s="342"/>
      <c r="S863" s="343"/>
    </row>
    <row r="864" spans="1:19" ht="12.75">
      <c r="A864" s="16"/>
      <c r="B864" s="334" t="s">
        <v>106</v>
      </c>
      <c r="C864" s="335"/>
      <c r="D864" s="17">
        <v>1.9</v>
      </c>
      <c r="E864" s="18">
        <v>1.2</v>
      </c>
      <c r="F864" s="17"/>
      <c r="G864" s="17">
        <v>10</v>
      </c>
      <c r="H864" s="19"/>
      <c r="I864" s="19">
        <f t="shared" si="13"/>
        <v>22.799999999999997</v>
      </c>
      <c r="J864" s="19"/>
      <c r="K864" s="19"/>
      <c r="L864" s="19"/>
      <c r="M864" s="20"/>
      <c r="N864" s="341"/>
      <c r="O864" s="342"/>
      <c r="P864" s="342"/>
      <c r="Q864" s="342"/>
      <c r="R864" s="342"/>
      <c r="S864" s="343"/>
    </row>
    <row r="865" spans="1:19" ht="12.75">
      <c r="A865" s="16"/>
      <c r="B865" s="334" t="s">
        <v>89</v>
      </c>
      <c r="C865" s="335"/>
      <c r="D865" s="17">
        <v>2.4</v>
      </c>
      <c r="E865" s="18">
        <v>2.6</v>
      </c>
      <c r="F865" s="17"/>
      <c r="G865" s="17">
        <v>10</v>
      </c>
      <c r="H865" s="19"/>
      <c r="I865" s="19">
        <f t="shared" si="13"/>
        <v>62.400000000000006</v>
      </c>
      <c r="J865" s="19"/>
      <c r="K865" s="19"/>
      <c r="L865" s="19"/>
      <c r="M865" s="20"/>
      <c r="N865" s="341"/>
      <c r="O865" s="342"/>
      <c r="P865" s="342"/>
      <c r="Q865" s="342"/>
      <c r="R865" s="342"/>
      <c r="S865" s="343"/>
    </row>
    <row r="866" spans="1:19" ht="12.75">
      <c r="A866" s="16"/>
      <c r="B866" s="334" t="s">
        <v>122</v>
      </c>
      <c r="C866" s="335"/>
      <c r="D866" s="17">
        <v>25.2</v>
      </c>
      <c r="E866" s="18">
        <v>2.6</v>
      </c>
      <c r="F866" s="17"/>
      <c r="G866" s="17">
        <v>10</v>
      </c>
      <c r="H866" s="19"/>
      <c r="I866" s="19">
        <f t="shared" si="13"/>
        <v>655.1999999999999</v>
      </c>
      <c r="J866" s="19"/>
      <c r="K866" s="19"/>
      <c r="L866" s="19"/>
      <c r="M866" s="20"/>
      <c r="N866" s="341"/>
      <c r="O866" s="342"/>
      <c r="P866" s="342"/>
      <c r="Q866" s="342"/>
      <c r="R866" s="342"/>
      <c r="S866" s="343"/>
    </row>
    <row r="867" spans="1:19" ht="13.5" thickBot="1">
      <c r="A867" s="21"/>
      <c r="B867" s="22"/>
      <c r="C867" s="22"/>
      <c r="D867" s="23"/>
      <c r="E867" s="24"/>
      <c r="F867" s="23"/>
      <c r="G867" s="23"/>
      <c r="H867" s="23"/>
      <c r="I867" s="25">
        <f>SUM(I859:I866)</f>
        <v>1965</v>
      </c>
      <c r="J867" s="26"/>
      <c r="K867" s="26"/>
      <c r="L867" s="26"/>
      <c r="M867" s="27">
        <f>SUM(M859:M866)</f>
        <v>15.210000000000003</v>
      </c>
      <c r="N867" s="344"/>
      <c r="O867" s="345"/>
      <c r="P867" s="345"/>
      <c r="Q867" s="345"/>
      <c r="R867" s="345"/>
      <c r="S867" s="346"/>
    </row>
    <row r="868" spans="1:19" ht="13.5" thickBot="1">
      <c r="A868" s="1"/>
      <c r="B868" s="22"/>
      <c r="C868" s="22"/>
      <c r="D868" s="23"/>
      <c r="E868" s="24"/>
      <c r="F868" s="23"/>
      <c r="G868" s="23"/>
      <c r="H868" s="23"/>
      <c r="I868" s="23"/>
      <c r="J868" s="23"/>
      <c r="K868" s="23"/>
      <c r="L868" s="23"/>
      <c r="M868" s="102"/>
      <c r="N868" s="94"/>
      <c r="O868" s="94"/>
      <c r="P868" s="94"/>
      <c r="Q868" s="94"/>
      <c r="R868" s="94"/>
      <c r="S868" s="95"/>
    </row>
    <row r="869" spans="1:19" ht="15.75" customHeight="1" thickBot="1">
      <c r="A869" s="191"/>
      <c r="B869" s="309" t="str">
        <f>'Planilha Pad. SINAPI'!C152</f>
        <v>VIDRO LISO COMUM TRANSPARENTE, ESPESSURA 3MM</v>
      </c>
      <c r="C869" s="310"/>
      <c r="D869" s="310"/>
      <c r="E869" s="310"/>
      <c r="F869" s="310"/>
      <c r="G869" s="310"/>
      <c r="H869" s="310"/>
      <c r="I869" s="310"/>
      <c r="J869" s="310"/>
      <c r="K869" s="310"/>
      <c r="L869" s="310"/>
      <c r="M869" s="310"/>
      <c r="N869" s="310"/>
      <c r="O869" s="311"/>
      <c r="P869" s="312" t="s">
        <v>0</v>
      </c>
      <c r="Q869" s="313"/>
      <c r="R869" s="41">
        <f>I874-M874</f>
        <v>52.8</v>
      </c>
      <c r="S869" s="42"/>
    </row>
    <row r="870" spans="1:19" ht="15.75" customHeight="1">
      <c r="A870" s="314"/>
      <c r="B870" s="315"/>
      <c r="C870" s="316"/>
      <c r="D870" s="12" t="s">
        <v>32</v>
      </c>
      <c r="E870" s="12" t="s">
        <v>33</v>
      </c>
      <c r="F870" s="12" t="s">
        <v>34</v>
      </c>
      <c r="G870" s="12" t="s">
        <v>35</v>
      </c>
      <c r="H870" s="13" t="s">
        <v>36</v>
      </c>
      <c r="I870" s="320" t="s">
        <v>37</v>
      </c>
      <c r="J870" s="322" t="s">
        <v>38</v>
      </c>
      <c r="K870" s="323"/>
      <c r="L870" s="324"/>
      <c r="M870" s="320" t="s">
        <v>37</v>
      </c>
      <c r="N870" s="185"/>
      <c r="O870" s="185"/>
      <c r="P870" s="186"/>
      <c r="Q870" s="186"/>
      <c r="R870" s="187"/>
      <c r="S870" s="188"/>
    </row>
    <row r="871" spans="1:19" ht="12.75">
      <c r="A871" s="317"/>
      <c r="B871" s="318"/>
      <c r="C871" s="319"/>
      <c r="D871" s="14" t="s">
        <v>42</v>
      </c>
      <c r="E871" s="14" t="s">
        <v>39</v>
      </c>
      <c r="F871" s="14"/>
      <c r="G871" s="14"/>
      <c r="H871" s="15"/>
      <c r="I871" s="321"/>
      <c r="J871" s="15" t="s">
        <v>42</v>
      </c>
      <c r="K871" s="15" t="s">
        <v>43</v>
      </c>
      <c r="L871" s="15" t="s">
        <v>36</v>
      </c>
      <c r="M871" s="321"/>
      <c r="N871" s="341"/>
      <c r="O871" s="342"/>
      <c r="P871" s="342"/>
      <c r="Q871" s="342"/>
      <c r="R871" s="342"/>
      <c r="S871" s="343"/>
    </row>
    <row r="872" spans="1:19" ht="12.75">
      <c r="A872" s="16"/>
      <c r="B872" s="350" t="s">
        <v>205</v>
      </c>
      <c r="C872" s="350"/>
      <c r="D872" s="17">
        <v>1.2</v>
      </c>
      <c r="E872" s="18">
        <v>1.2</v>
      </c>
      <c r="F872" s="17"/>
      <c r="G872" s="17">
        <v>10</v>
      </c>
      <c r="H872" s="17">
        <v>3</v>
      </c>
      <c r="I872" s="17">
        <f>H872*E872*D872*G872</f>
        <v>43.199999999999996</v>
      </c>
      <c r="J872" s="17"/>
      <c r="K872" s="17"/>
      <c r="L872" s="17"/>
      <c r="M872" s="181">
        <f>J872*K872*L872</f>
        <v>0</v>
      </c>
      <c r="N872" s="341"/>
      <c r="O872" s="342"/>
      <c r="P872" s="342"/>
      <c r="Q872" s="342"/>
      <c r="R872" s="342"/>
      <c r="S872" s="343"/>
    </row>
    <row r="873" spans="1:19" ht="12.75">
      <c r="A873" s="189"/>
      <c r="B873" s="350" t="s">
        <v>207</v>
      </c>
      <c r="C873" s="350"/>
      <c r="D873" s="17">
        <v>0.6</v>
      </c>
      <c r="E873" s="18">
        <v>0.8</v>
      </c>
      <c r="F873" s="17"/>
      <c r="G873" s="17">
        <v>10</v>
      </c>
      <c r="H873" s="17">
        <v>2</v>
      </c>
      <c r="I873" s="17">
        <f>H873*E873*D873*G873</f>
        <v>9.6</v>
      </c>
      <c r="J873" s="17"/>
      <c r="K873" s="17"/>
      <c r="L873" s="17"/>
      <c r="M873" s="181">
        <f>J873*K873*L873</f>
        <v>0</v>
      </c>
      <c r="N873" s="341"/>
      <c r="O873" s="342"/>
      <c r="P873" s="342"/>
      <c r="Q873" s="342"/>
      <c r="R873" s="342"/>
      <c r="S873" s="343"/>
    </row>
    <row r="874" spans="1:19" ht="13.5" thickBot="1">
      <c r="A874" s="182"/>
      <c r="B874" s="183"/>
      <c r="C874" s="183"/>
      <c r="D874" s="25"/>
      <c r="E874" s="66"/>
      <c r="F874" s="25"/>
      <c r="G874" s="25"/>
      <c r="H874" s="25"/>
      <c r="I874" s="25">
        <f>SUM(I872:I873)</f>
        <v>52.8</v>
      </c>
      <c r="J874" s="25"/>
      <c r="K874" s="25"/>
      <c r="L874" s="25"/>
      <c r="M874" s="184">
        <f>SUM(M871:M871)</f>
        <v>0</v>
      </c>
      <c r="N874" s="344"/>
      <c r="O874" s="345"/>
      <c r="P874" s="345"/>
      <c r="Q874" s="345"/>
      <c r="R874" s="345"/>
      <c r="S874" s="346"/>
    </row>
    <row r="875" ht="13.5" thickBot="1"/>
    <row r="876" spans="1:19" ht="15.75" customHeight="1" thickBot="1">
      <c r="A876" s="191"/>
      <c r="B876" s="309" t="str">
        <f>'Planilha Pad. SINAPI'!C155</f>
        <v>LIMPEZA FINAL DA OBRA</v>
      </c>
      <c r="C876" s="310"/>
      <c r="D876" s="310"/>
      <c r="E876" s="310"/>
      <c r="F876" s="310"/>
      <c r="G876" s="310"/>
      <c r="H876" s="310"/>
      <c r="I876" s="310"/>
      <c r="J876" s="310"/>
      <c r="K876" s="310"/>
      <c r="L876" s="310"/>
      <c r="M876" s="310"/>
      <c r="N876" s="310"/>
      <c r="O876" s="311"/>
      <c r="P876" s="312" t="s">
        <v>0</v>
      </c>
      <c r="Q876" s="313"/>
      <c r="R876" s="41">
        <f>I880-M880</f>
        <v>392</v>
      </c>
      <c r="S876" s="42"/>
    </row>
    <row r="877" spans="1:19" ht="15.75" customHeight="1">
      <c r="A877" s="314"/>
      <c r="B877" s="315"/>
      <c r="C877" s="316"/>
      <c r="D877" s="12" t="s">
        <v>32</v>
      </c>
      <c r="E877" s="12" t="s">
        <v>33</v>
      </c>
      <c r="F877" s="12" t="s">
        <v>34</v>
      </c>
      <c r="G877" s="12" t="s">
        <v>35</v>
      </c>
      <c r="H877" s="13" t="s">
        <v>36</v>
      </c>
      <c r="I877" s="320" t="s">
        <v>37</v>
      </c>
      <c r="J877" s="322" t="s">
        <v>38</v>
      </c>
      <c r="K877" s="323"/>
      <c r="L877" s="324"/>
      <c r="M877" s="320" t="s">
        <v>37</v>
      </c>
      <c r="N877" s="185"/>
      <c r="O877" s="185"/>
      <c r="P877" s="186"/>
      <c r="Q877" s="186"/>
      <c r="R877" s="187"/>
      <c r="S877" s="188"/>
    </row>
    <row r="878" spans="1:19" ht="12.75">
      <c r="A878" s="317"/>
      <c r="B878" s="318"/>
      <c r="C878" s="319"/>
      <c r="D878" s="14" t="s">
        <v>63</v>
      </c>
      <c r="E878" s="14"/>
      <c r="F878" s="14"/>
      <c r="G878" s="14"/>
      <c r="H878" s="15"/>
      <c r="I878" s="321"/>
      <c r="J878" s="15" t="s">
        <v>42</v>
      </c>
      <c r="K878" s="15" t="s">
        <v>43</v>
      </c>
      <c r="L878" s="15" t="s">
        <v>36</v>
      </c>
      <c r="M878" s="321"/>
      <c r="N878" s="185"/>
      <c r="O878" s="185"/>
      <c r="P878" s="186"/>
      <c r="Q878" s="186"/>
      <c r="R878" s="187"/>
      <c r="S878" s="188"/>
    </row>
    <row r="879" spans="1:19" ht="12.75">
      <c r="A879" s="16"/>
      <c r="B879" s="350" t="s">
        <v>206</v>
      </c>
      <c r="C879" s="350"/>
      <c r="D879" s="17">
        <v>39.2</v>
      </c>
      <c r="E879" s="18"/>
      <c r="F879" s="17"/>
      <c r="G879" s="17">
        <v>10</v>
      </c>
      <c r="H879" s="17"/>
      <c r="I879" s="17">
        <f>D879*G879</f>
        <v>392</v>
      </c>
      <c r="J879" s="17"/>
      <c r="K879" s="17"/>
      <c r="L879" s="17"/>
      <c r="M879" s="181">
        <f>J879*K879*L879</f>
        <v>0</v>
      </c>
      <c r="N879" s="341"/>
      <c r="O879" s="342"/>
      <c r="P879" s="342"/>
      <c r="Q879" s="342"/>
      <c r="R879" s="342"/>
      <c r="S879" s="343"/>
    </row>
    <row r="880" spans="1:19" ht="13.5" thickBot="1">
      <c r="A880" s="182"/>
      <c r="B880" s="183"/>
      <c r="C880" s="183"/>
      <c r="D880" s="25"/>
      <c r="E880" s="66"/>
      <c r="F880" s="25"/>
      <c r="G880" s="25"/>
      <c r="H880" s="25"/>
      <c r="I880" s="25">
        <f>SUM(I879:I879)</f>
        <v>392</v>
      </c>
      <c r="J880" s="25"/>
      <c r="K880" s="25"/>
      <c r="L880" s="25"/>
      <c r="M880" s="184">
        <f>SUM(M879:M879)</f>
        <v>0</v>
      </c>
      <c r="N880" s="344"/>
      <c r="O880" s="345"/>
      <c r="P880" s="345"/>
      <c r="Q880" s="345"/>
      <c r="R880" s="345"/>
      <c r="S880" s="346"/>
    </row>
  </sheetData>
  <sheetProtection/>
  <mergeCells count="1026">
    <mergeCell ref="B806:C806"/>
    <mergeCell ref="B802:O802"/>
    <mergeCell ref="P802:Q802"/>
    <mergeCell ref="A803:C804"/>
    <mergeCell ref="I803:I804"/>
    <mergeCell ref="J803:L803"/>
    <mergeCell ref="M803:M804"/>
    <mergeCell ref="N803:S806"/>
    <mergeCell ref="B805:C805"/>
    <mergeCell ref="B346:O346"/>
    <mergeCell ref="P346:Q346"/>
    <mergeCell ref="A347:C348"/>
    <mergeCell ref="I347:I348"/>
    <mergeCell ref="J347:L347"/>
    <mergeCell ref="M347:M348"/>
    <mergeCell ref="N347:S350"/>
    <mergeCell ref="B349:C349"/>
    <mergeCell ref="A877:C878"/>
    <mergeCell ref="I877:I878"/>
    <mergeCell ref="J877:L877"/>
    <mergeCell ref="M877:M878"/>
    <mergeCell ref="B873:C873"/>
    <mergeCell ref="P110:Q110"/>
    <mergeCell ref="A111:C112"/>
    <mergeCell ref="I111:I112"/>
    <mergeCell ref="J111:L111"/>
    <mergeCell ref="M111:M112"/>
    <mergeCell ref="P673:Q673"/>
    <mergeCell ref="A674:C675"/>
    <mergeCell ref="I674:I675"/>
    <mergeCell ref="J674:L674"/>
    <mergeCell ref="M674:M675"/>
    <mergeCell ref="N674:S677"/>
    <mergeCell ref="B676:C676"/>
    <mergeCell ref="B673:O673"/>
    <mergeCell ref="B667:O667"/>
    <mergeCell ref="P667:Q667"/>
    <mergeCell ref="A668:C669"/>
    <mergeCell ref="I668:I669"/>
    <mergeCell ref="J668:L668"/>
    <mergeCell ref="M668:M669"/>
    <mergeCell ref="N668:S671"/>
    <mergeCell ref="B670:C670"/>
    <mergeCell ref="A662:C663"/>
    <mergeCell ref="I662:I663"/>
    <mergeCell ref="J662:L662"/>
    <mergeCell ref="M662:M663"/>
    <mergeCell ref="N662:S665"/>
    <mergeCell ref="B664:C664"/>
    <mergeCell ref="J656:L656"/>
    <mergeCell ref="M656:M657"/>
    <mergeCell ref="N656:S659"/>
    <mergeCell ref="B658:C658"/>
    <mergeCell ref="B661:O661"/>
    <mergeCell ref="P661:Q661"/>
    <mergeCell ref="P655:Q655"/>
    <mergeCell ref="A656:C657"/>
    <mergeCell ref="B643:O643"/>
    <mergeCell ref="P643:Q643"/>
    <mergeCell ref="A644:C645"/>
    <mergeCell ref="I644:I645"/>
    <mergeCell ref="J644:L644"/>
    <mergeCell ref="M644:M645"/>
    <mergeCell ref="N644:S647"/>
    <mergeCell ref="I656:I657"/>
    <mergeCell ref="B646:C646"/>
    <mergeCell ref="B634:O634"/>
    <mergeCell ref="P634:Q634"/>
    <mergeCell ref="A635:C636"/>
    <mergeCell ref="I635:I636"/>
    <mergeCell ref="J635:L635"/>
    <mergeCell ref="M635:M636"/>
    <mergeCell ref="N635:S638"/>
    <mergeCell ref="B637:C637"/>
    <mergeCell ref="B627:O627"/>
    <mergeCell ref="P627:Q627"/>
    <mergeCell ref="A628:C629"/>
    <mergeCell ref="I628:I629"/>
    <mergeCell ref="J628:L628"/>
    <mergeCell ref="M628:M629"/>
    <mergeCell ref="N628:S631"/>
    <mergeCell ref="B630:C630"/>
    <mergeCell ref="B621:O621"/>
    <mergeCell ref="P621:Q621"/>
    <mergeCell ref="A622:C623"/>
    <mergeCell ref="I622:I623"/>
    <mergeCell ref="J622:L622"/>
    <mergeCell ref="M622:M623"/>
    <mergeCell ref="N622:S625"/>
    <mergeCell ref="B624:C624"/>
    <mergeCell ref="B165:C165"/>
    <mergeCell ref="B166:C166"/>
    <mergeCell ref="B180:C180"/>
    <mergeCell ref="B181:C181"/>
    <mergeCell ref="B182:C182"/>
    <mergeCell ref="B183:C183"/>
    <mergeCell ref="B176:S176"/>
    <mergeCell ref="B177:O177"/>
    <mergeCell ref="P177:Q177"/>
    <mergeCell ref="A178:C179"/>
    <mergeCell ref="B152:C152"/>
    <mergeCell ref="B153:C153"/>
    <mergeCell ref="B133:S133"/>
    <mergeCell ref="B134:O134"/>
    <mergeCell ref="P134:Q134"/>
    <mergeCell ref="B143:C143"/>
    <mergeCell ref="B139:S139"/>
    <mergeCell ref="B140:O140"/>
    <mergeCell ref="P140:Q140"/>
    <mergeCell ref="A141:C142"/>
    <mergeCell ref="B104:C104"/>
    <mergeCell ref="B105:C105"/>
    <mergeCell ref="B106:C106"/>
    <mergeCell ref="B107:C107"/>
    <mergeCell ref="B120:C120"/>
    <mergeCell ref="B123:O123"/>
    <mergeCell ref="B110:O110"/>
    <mergeCell ref="N111:S115"/>
    <mergeCell ref="B114:C114"/>
    <mergeCell ref="B113:C113"/>
    <mergeCell ref="B93:C93"/>
    <mergeCell ref="B94:C94"/>
    <mergeCell ref="B95:C95"/>
    <mergeCell ref="B96:C96"/>
    <mergeCell ref="B102:C102"/>
    <mergeCell ref="B103:C103"/>
    <mergeCell ref="A100:C101"/>
    <mergeCell ref="B92:C92"/>
    <mergeCell ref="B69:C69"/>
    <mergeCell ref="B72:O72"/>
    <mergeCell ref="A89:C90"/>
    <mergeCell ref="I89:I90"/>
    <mergeCell ref="B78:C78"/>
    <mergeCell ref="B776:C776"/>
    <mergeCell ref="B777:C777"/>
    <mergeCell ref="B778:C778"/>
    <mergeCell ref="B785:C785"/>
    <mergeCell ref="B786:C786"/>
    <mergeCell ref="B66:C66"/>
    <mergeCell ref="B67:C67"/>
    <mergeCell ref="B68:C68"/>
    <mergeCell ref="B88:O88"/>
    <mergeCell ref="B91:C91"/>
    <mergeCell ref="B758:C758"/>
    <mergeCell ref="B732:C732"/>
    <mergeCell ref="B745:C745"/>
    <mergeCell ref="B743:C743"/>
    <mergeCell ref="B734:C734"/>
    <mergeCell ref="B737:O737"/>
    <mergeCell ref="B750:S750"/>
    <mergeCell ref="P737:Q737"/>
    <mergeCell ref="A738:C739"/>
    <mergeCell ref="I738:I739"/>
    <mergeCell ref="A1:S2"/>
    <mergeCell ref="A3:S3"/>
    <mergeCell ref="A4:S4"/>
    <mergeCell ref="A5:S5"/>
    <mergeCell ref="A6:S6"/>
    <mergeCell ref="A8:S8"/>
    <mergeCell ref="B9:O9"/>
    <mergeCell ref="P9:Q9"/>
    <mergeCell ref="R9:S9"/>
    <mergeCell ref="B10:S10"/>
    <mergeCell ref="B11:O11"/>
    <mergeCell ref="P11:Q11"/>
    <mergeCell ref="A12:C13"/>
    <mergeCell ref="I12:I13"/>
    <mergeCell ref="J12:L12"/>
    <mergeCell ref="M12:M13"/>
    <mergeCell ref="N12:S15"/>
    <mergeCell ref="B14:C14"/>
    <mergeCell ref="B17:O17"/>
    <mergeCell ref="P17:Q17"/>
    <mergeCell ref="A18:C19"/>
    <mergeCell ref="I18:I19"/>
    <mergeCell ref="J18:L18"/>
    <mergeCell ref="M18:M19"/>
    <mergeCell ref="N18:S21"/>
    <mergeCell ref="B20:C20"/>
    <mergeCell ref="B53:S53"/>
    <mergeCell ref="B54:O54"/>
    <mergeCell ref="P54:Q54"/>
    <mergeCell ref="A55:C56"/>
    <mergeCell ref="I55:I56"/>
    <mergeCell ref="J55:L55"/>
    <mergeCell ref="M55:M56"/>
    <mergeCell ref="B57:C57"/>
    <mergeCell ref="B63:O63"/>
    <mergeCell ref="P63:Q63"/>
    <mergeCell ref="A64:C65"/>
    <mergeCell ref="I64:I65"/>
    <mergeCell ref="J64:L64"/>
    <mergeCell ref="M64:M65"/>
    <mergeCell ref="B58:C58"/>
    <mergeCell ref="B59:C59"/>
    <mergeCell ref="B60:C60"/>
    <mergeCell ref="P72:Q72"/>
    <mergeCell ref="A73:C74"/>
    <mergeCell ref="I73:I74"/>
    <mergeCell ref="J73:L73"/>
    <mergeCell ref="M73:M74"/>
    <mergeCell ref="B99:O99"/>
    <mergeCell ref="P99:Q99"/>
    <mergeCell ref="P88:Q88"/>
    <mergeCell ref="J89:L89"/>
    <mergeCell ref="M89:M90"/>
    <mergeCell ref="I100:I101"/>
    <mergeCell ref="J100:L100"/>
    <mergeCell ref="M100:M101"/>
    <mergeCell ref="B117:O117"/>
    <mergeCell ref="P117:Q117"/>
    <mergeCell ref="A118:C119"/>
    <mergeCell ref="I118:I119"/>
    <mergeCell ref="J118:L118"/>
    <mergeCell ref="M118:M119"/>
    <mergeCell ref="N118:S121"/>
    <mergeCell ref="P123:Q123"/>
    <mergeCell ref="A124:C125"/>
    <mergeCell ref="I124:I125"/>
    <mergeCell ref="J124:L124"/>
    <mergeCell ref="M124:M125"/>
    <mergeCell ref="B144:C144"/>
    <mergeCell ref="A135:C135"/>
    <mergeCell ref="J135:L135"/>
    <mergeCell ref="N135:S137"/>
    <mergeCell ref="B136:C136"/>
    <mergeCell ref="I141:I142"/>
    <mergeCell ref="J141:L141"/>
    <mergeCell ref="M141:M142"/>
    <mergeCell ref="N141:S147"/>
    <mergeCell ref="B147:C147"/>
    <mergeCell ref="B145:C145"/>
    <mergeCell ref="B146:C146"/>
    <mergeCell ref="B149:O149"/>
    <mergeCell ref="P149:Q149"/>
    <mergeCell ref="A150:C151"/>
    <mergeCell ref="I150:I151"/>
    <mergeCell ref="J150:L150"/>
    <mergeCell ref="M150:M151"/>
    <mergeCell ref="N150:S157"/>
    <mergeCell ref="B154:C154"/>
    <mergeCell ref="B155:C155"/>
    <mergeCell ref="B156:C156"/>
    <mergeCell ref="P159:Q159"/>
    <mergeCell ref="A160:C161"/>
    <mergeCell ref="I160:I161"/>
    <mergeCell ref="J160:L160"/>
    <mergeCell ref="M160:M161"/>
    <mergeCell ref="N160:S167"/>
    <mergeCell ref="B163:C163"/>
    <mergeCell ref="B164:C164"/>
    <mergeCell ref="B162:C162"/>
    <mergeCell ref="B159:O159"/>
    <mergeCell ref="I178:I179"/>
    <mergeCell ref="J178:L178"/>
    <mergeCell ref="M178:M179"/>
    <mergeCell ref="N178:S185"/>
    <mergeCell ref="B184:C184"/>
    <mergeCell ref="B187:S187"/>
    <mergeCell ref="B188:O188"/>
    <mergeCell ref="P188:Q188"/>
    <mergeCell ref="A189:C190"/>
    <mergeCell ref="I189:I190"/>
    <mergeCell ref="J189:L189"/>
    <mergeCell ref="M189:M190"/>
    <mergeCell ref="N189:S192"/>
    <mergeCell ref="B191:C191"/>
    <mergeCell ref="B194:O194"/>
    <mergeCell ref="P194:Q194"/>
    <mergeCell ref="A195:C196"/>
    <mergeCell ref="I195:I196"/>
    <mergeCell ref="J195:L195"/>
    <mergeCell ref="M195:M196"/>
    <mergeCell ref="N195:S198"/>
    <mergeCell ref="B197:C197"/>
    <mergeCell ref="B200:O200"/>
    <mergeCell ref="P200:Q200"/>
    <mergeCell ref="A201:C202"/>
    <mergeCell ref="I201:I202"/>
    <mergeCell ref="J201:L201"/>
    <mergeCell ref="M201:M202"/>
    <mergeCell ref="N201:S204"/>
    <mergeCell ref="B203:C203"/>
    <mergeCell ref="B206:O206"/>
    <mergeCell ref="P206:Q206"/>
    <mergeCell ref="A207:C208"/>
    <mergeCell ref="I207:I208"/>
    <mergeCell ref="J207:L207"/>
    <mergeCell ref="M207:M208"/>
    <mergeCell ref="N207:S210"/>
    <mergeCell ref="B209:C209"/>
    <mergeCell ref="B212:O212"/>
    <mergeCell ref="P212:Q212"/>
    <mergeCell ref="A213:C213"/>
    <mergeCell ref="J213:L213"/>
    <mergeCell ref="N213:S215"/>
    <mergeCell ref="B214:C214"/>
    <mergeCell ref="B218:S218"/>
    <mergeCell ref="B219:O219"/>
    <mergeCell ref="P219:Q219"/>
    <mergeCell ref="A220:C221"/>
    <mergeCell ref="I220:I221"/>
    <mergeCell ref="J220:L220"/>
    <mergeCell ref="M220:M221"/>
    <mergeCell ref="N220:S223"/>
    <mergeCell ref="B222:C222"/>
    <mergeCell ref="B225:O225"/>
    <mergeCell ref="P225:Q225"/>
    <mergeCell ref="A226:C227"/>
    <mergeCell ref="I226:I227"/>
    <mergeCell ref="J226:L226"/>
    <mergeCell ref="M226:M227"/>
    <mergeCell ref="N226:S229"/>
    <mergeCell ref="B228:C228"/>
    <mergeCell ref="B231:O231"/>
    <mergeCell ref="P231:Q231"/>
    <mergeCell ref="A232:C233"/>
    <mergeCell ref="I232:I233"/>
    <mergeCell ref="J232:L232"/>
    <mergeCell ref="M232:M233"/>
    <mergeCell ref="N232:S235"/>
    <mergeCell ref="B234:C234"/>
    <mergeCell ref="B237:O237"/>
    <mergeCell ref="P237:Q237"/>
    <mergeCell ref="A238:C239"/>
    <mergeCell ref="I238:I239"/>
    <mergeCell ref="J238:L238"/>
    <mergeCell ref="M238:M239"/>
    <mergeCell ref="N238:S241"/>
    <mergeCell ref="B240:C240"/>
    <mergeCell ref="B243:O243"/>
    <mergeCell ref="P243:Q243"/>
    <mergeCell ref="A244:C245"/>
    <mergeCell ref="I244:I245"/>
    <mergeCell ref="J244:L244"/>
    <mergeCell ref="M244:M245"/>
    <mergeCell ref="N244:S247"/>
    <mergeCell ref="B246:C246"/>
    <mergeCell ref="B249:O249"/>
    <mergeCell ref="P249:Q249"/>
    <mergeCell ref="A250:C251"/>
    <mergeCell ref="I250:I251"/>
    <mergeCell ref="J250:L250"/>
    <mergeCell ref="M250:M251"/>
    <mergeCell ref="N250:S253"/>
    <mergeCell ref="B252:C252"/>
    <mergeCell ref="B255:O255"/>
    <mergeCell ref="P255:Q255"/>
    <mergeCell ref="A256:C257"/>
    <mergeCell ref="I256:I257"/>
    <mergeCell ref="J256:L256"/>
    <mergeCell ref="M256:M257"/>
    <mergeCell ref="N256:S259"/>
    <mergeCell ref="B258:C258"/>
    <mergeCell ref="B261:O261"/>
    <mergeCell ref="P261:Q261"/>
    <mergeCell ref="A262:C263"/>
    <mergeCell ref="I262:I263"/>
    <mergeCell ref="J262:L262"/>
    <mergeCell ref="M262:M263"/>
    <mergeCell ref="N262:S265"/>
    <mergeCell ref="B264:C264"/>
    <mergeCell ref="B267:S267"/>
    <mergeCell ref="B268:O268"/>
    <mergeCell ref="P268:Q268"/>
    <mergeCell ref="A269:C270"/>
    <mergeCell ref="I269:I270"/>
    <mergeCell ref="J269:L269"/>
    <mergeCell ref="M269:M270"/>
    <mergeCell ref="N269:S272"/>
    <mergeCell ref="B271:C271"/>
    <mergeCell ref="B274:O274"/>
    <mergeCell ref="P274:Q274"/>
    <mergeCell ref="A275:C276"/>
    <mergeCell ref="I275:I276"/>
    <mergeCell ref="J275:L275"/>
    <mergeCell ref="M275:M276"/>
    <mergeCell ref="N275:S278"/>
    <mergeCell ref="B277:C277"/>
    <mergeCell ref="B280:O280"/>
    <mergeCell ref="P280:Q280"/>
    <mergeCell ref="A281:C282"/>
    <mergeCell ref="I281:I282"/>
    <mergeCell ref="J281:L281"/>
    <mergeCell ref="M281:M282"/>
    <mergeCell ref="N281:S284"/>
    <mergeCell ref="B283:C283"/>
    <mergeCell ref="B286:O286"/>
    <mergeCell ref="P286:Q286"/>
    <mergeCell ref="A287:C288"/>
    <mergeCell ref="I287:I288"/>
    <mergeCell ref="J287:L287"/>
    <mergeCell ref="M287:M288"/>
    <mergeCell ref="N287:S290"/>
    <mergeCell ref="B289:C289"/>
    <mergeCell ref="B292:O292"/>
    <mergeCell ref="P292:Q292"/>
    <mergeCell ref="A293:C294"/>
    <mergeCell ref="I293:I294"/>
    <mergeCell ref="J293:L293"/>
    <mergeCell ref="M293:M294"/>
    <mergeCell ref="N293:S297"/>
    <mergeCell ref="B295:C295"/>
    <mergeCell ref="B296:C296"/>
    <mergeCell ref="B303:O303"/>
    <mergeCell ref="P303:Q303"/>
    <mergeCell ref="A304:C305"/>
    <mergeCell ref="I304:I305"/>
    <mergeCell ref="J304:L304"/>
    <mergeCell ref="M304:M305"/>
    <mergeCell ref="N304:S312"/>
    <mergeCell ref="B306:C306"/>
    <mergeCell ref="B307:C307"/>
    <mergeCell ref="B308:C308"/>
    <mergeCell ref="P314:Q314"/>
    <mergeCell ref="A315:C316"/>
    <mergeCell ref="I315:I316"/>
    <mergeCell ref="J315:L315"/>
    <mergeCell ref="M315:M316"/>
    <mergeCell ref="N315:S320"/>
    <mergeCell ref="B319:C319"/>
    <mergeCell ref="P322:Q322"/>
    <mergeCell ref="A323:C324"/>
    <mergeCell ref="I323:I324"/>
    <mergeCell ref="J323:L323"/>
    <mergeCell ref="M323:M324"/>
    <mergeCell ref="N323:S326"/>
    <mergeCell ref="B325:C325"/>
    <mergeCell ref="P328:Q328"/>
    <mergeCell ref="A329:C330"/>
    <mergeCell ref="I329:I330"/>
    <mergeCell ref="J329:L329"/>
    <mergeCell ref="M329:M330"/>
    <mergeCell ref="N329:S338"/>
    <mergeCell ref="B333:C333"/>
    <mergeCell ref="B334:C334"/>
    <mergeCell ref="B335:C335"/>
    <mergeCell ref="B336:C336"/>
    <mergeCell ref="B340:O340"/>
    <mergeCell ref="P340:Q340"/>
    <mergeCell ref="A341:C342"/>
    <mergeCell ref="I341:I342"/>
    <mergeCell ref="J341:L341"/>
    <mergeCell ref="M341:M342"/>
    <mergeCell ref="N341:S344"/>
    <mergeCell ref="B343:C343"/>
    <mergeCell ref="P352:Q352"/>
    <mergeCell ref="A353:C354"/>
    <mergeCell ref="I353:I354"/>
    <mergeCell ref="J353:L353"/>
    <mergeCell ref="M353:M354"/>
    <mergeCell ref="N353:S357"/>
    <mergeCell ref="B356:C356"/>
    <mergeCell ref="P359:Q359"/>
    <mergeCell ref="A360:C361"/>
    <mergeCell ref="I360:I361"/>
    <mergeCell ref="J360:L360"/>
    <mergeCell ref="M360:M361"/>
    <mergeCell ref="N360:S364"/>
    <mergeCell ref="B363:C363"/>
    <mergeCell ref="P366:Q366"/>
    <mergeCell ref="A367:C368"/>
    <mergeCell ref="I367:I368"/>
    <mergeCell ref="J367:L367"/>
    <mergeCell ref="M367:M368"/>
    <mergeCell ref="N367:S371"/>
    <mergeCell ref="B369:C369"/>
    <mergeCell ref="P373:Q373"/>
    <mergeCell ref="A374:C375"/>
    <mergeCell ref="I374:I375"/>
    <mergeCell ref="J374:L374"/>
    <mergeCell ref="M374:M375"/>
    <mergeCell ref="N374:S379"/>
    <mergeCell ref="B378:C378"/>
    <mergeCell ref="B377:C377"/>
    <mergeCell ref="B381:O381"/>
    <mergeCell ref="P381:Q381"/>
    <mergeCell ref="A382:C383"/>
    <mergeCell ref="I382:I383"/>
    <mergeCell ref="J382:L382"/>
    <mergeCell ref="M382:M383"/>
    <mergeCell ref="N382:S385"/>
    <mergeCell ref="B384:C384"/>
    <mergeCell ref="B387:O387"/>
    <mergeCell ref="P387:Q387"/>
    <mergeCell ref="A388:C389"/>
    <mergeCell ref="I388:I389"/>
    <mergeCell ref="J388:L388"/>
    <mergeCell ref="M388:M389"/>
    <mergeCell ref="N388:S391"/>
    <mergeCell ref="B390:C390"/>
    <mergeCell ref="B393:O393"/>
    <mergeCell ref="P393:Q393"/>
    <mergeCell ref="A394:C395"/>
    <mergeCell ref="I394:I395"/>
    <mergeCell ref="J394:L394"/>
    <mergeCell ref="M394:M395"/>
    <mergeCell ref="N394:S397"/>
    <mergeCell ref="B396:C396"/>
    <mergeCell ref="B399:O399"/>
    <mergeCell ref="P399:Q399"/>
    <mergeCell ref="A400:C401"/>
    <mergeCell ref="I400:I401"/>
    <mergeCell ref="J400:L400"/>
    <mergeCell ref="M400:M401"/>
    <mergeCell ref="N400:S403"/>
    <mergeCell ref="B402:C402"/>
    <mergeCell ref="B405:O405"/>
    <mergeCell ref="P405:Q405"/>
    <mergeCell ref="A406:C407"/>
    <mergeCell ref="I406:I407"/>
    <mergeCell ref="J406:L406"/>
    <mergeCell ref="M406:M407"/>
    <mergeCell ref="N406:S409"/>
    <mergeCell ref="B408:C408"/>
    <mergeCell ref="B411:O411"/>
    <mergeCell ref="P411:Q411"/>
    <mergeCell ref="A412:C413"/>
    <mergeCell ref="I412:I413"/>
    <mergeCell ref="J412:L412"/>
    <mergeCell ref="M412:M413"/>
    <mergeCell ref="N412:S415"/>
    <mergeCell ref="B414:C414"/>
    <mergeCell ref="B417:O417"/>
    <mergeCell ref="P417:Q417"/>
    <mergeCell ref="A418:C419"/>
    <mergeCell ref="I418:I419"/>
    <mergeCell ref="J418:L418"/>
    <mergeCell ref="M418:M419"/>
    <mergeCell ref="N418:S421"/>
    <mergeCell ref="B420:C420"/>
    <mergeCell ref="B423:O423"/>
    <mergeCell ref="P423:Q423"/>
    <mergeCell ref="A424:C425"/>
    <mergeCell ref="I424:I425"/>
    <mergeCell ref="J424:L424"/>
    <mergeCell ref="M424:M425"/>
    <mergeCell ref="N424:S427"/>
    <mergeCell ref="B426:C426"/>
    <mergeCell ref="B431:O431"/>
    <mergeCell ref="P431:Q431"/>
    <mergeCell ref="A432:C433"/>
    <mergeCell ref="I432:I433"/>
    <mergeCell ref="J432:L432"/>
    <mergeCell ref="M432:M433"/>
    <mergeCell ref="N432:S435"/>
    <mergeCell ref="B434:C434"/>
    <mergeCell ref="B443:O443"/>
    <mergeCell ref="P443:Q443"/>
    <mergeCell ref="A444:C445"/>
    <mergeCell ref="I444:I445"/>
    <mergeCell ref="J444:L444"/>
    <mergeCell ref="M444:M445"/>
    <mergeCell ref="N444:S447"/>
    <mergeCell ref="B446:C446"/>
    <mergeCell ref="B449:S449"/>
    <mergeCell ref="B450:O450"/>
    <mergeCell ref="P450:Q450"/>
    <mergeCell ref="A451:C452"/>
    <mergeCell ref="I451:I452"/>
    <mergeCell ref="J451:L451"/>
    <mergeCell ref="M451:M452"/>
    <mergeCell ref="N451:S454"/>
    <mergeCell ref="B453:C453"/>
    <mergeCell ref="B456:O456"/>
    <mergeCell ref="P456:Q456"/>
    <mergeCell ref="A457:C458"/>
    <mergeCell ref="I457:I458"/>
    <mergeCell ref="J457:L457"/>
    <mergeCell ref="M457:M458"/>
    <mergeCell ref="N457:S460"/>
    <mergeCell ref="B459:C459"/>
    <mergeCell ref="B462:O462"/>
    <mergeCell ref="P462:Q462"/>
    <mergeCell ref="A463:C464"/>
    <mergeCell ref="I463:I464"/>
    <mergeCell ref="J463:L463"/>
    <mergeCell ref="M463:M464"/>
    <mergeCell ref="N463:S466"/>
    <mergeCell ref="B465:C465"/>
    <mergeCell ref="B468:O468"/>
    <mergeCell ref="P468:Q468"/>
    <mergeCell ref="A469:C470"/>
    <mergeCell ref="I469:I470"/>
    <mergeCell ref="J469:L469"/>
    <mergeCell ref="M469:M470"/>
    <mergeCell ref="N469:S472"/>
    <mergeCell ref="B471:C471"/>
    <mergeCell ref="B477:O477"/>
    <mergeCell ref="P477:Q477"/>
    <mergeCell ref="A478:C479"/>
    <mergeCell ref="I478:I479"/>
    <mergeCell ref="J478:L478"/>
    <mergeCell ref="M478:M479"/>
    <mergeCell ref="N478:S481"/>
    <mergeCell ref="B480:C480"/>
    <mergeCell ref="B483:O483"/>
    <mergeCell ref="P483:Q483"/>
    <mergeCell ref="A484:C485"/>
    <mergeCell ref="I484:I485"/>
    <mergeCell ref="J484:L484"/>
    <mergeCell ref="M484:M485"/>
    <mergeCell ref="N484:S487"/>
    <mergeCell ref="B486:C486"/>
    <mergeCell ref="B489:O489"/>
    <mergeCell ref="P489:Q489"/>
    <mergeCell ref="A490:C491"/>
    <mergeCell ref="I490:I491"/>
    <mergeCell ref="J490:L490"/>
    <mergeCell ref="M490:M491"/>
    <mergeCell ref="N490:S493"/>
    <mergeCell ref="B492:C492"/>
    <mergeCell ref="B495:O495"/>
    <mergeCell ref="P495:Q495"/>
    <mergeCell ref="A496:C497"/>
    <mergeCell ref="I496:I497"/>
    <mergeCell ref="J496:L496"/>
    <mergeCell ref="M496:M497"/>
    <mergeCell ref="N496:S499"/>
    <mergeCell ref="B498:C498"/>
    <mergeCell ref="B501:O501"/>
    <mergeCell ref="P501:Q501"/>
    <mergeCell ref="A502:C503"/>
    <mergeCell ref="I502:I503"/>
    <mergeCell ref="J502:L502"/>
    <mergeCell ref="M502:M503"/>
    <mergeCell ref="N502:S505"/>
    <mergeCell ref="B504:C504"/>
    <mergeCell ref="B507:O507"/>
    <mergeCell ref="P507:Q507"/>
    <mergeCell ref="A508:C509"/>
    <mergeCell ref="I508:I509"/>
    <mergeCell ref="J508:L508"/>
    <mergeCell ref="M508:M509"/>
    <mergeCell ref="N508:S511"/>
    <mergeCell ref="B510:C510"/>
    <mergeCell ref="B520:O520"/>
    <mergeCell ref="P520:Q520"/>
    <mergeCell ref="A521:C522"/>
    <mergeCell ref="I521:I522"/>
    <mergeCell ref="J521:L521"/>
    <mergeCell ref="M521:M522"/>
    <mergeCell ref="N521:S524"/>
    <mergeCell ref="B523:C523"/>
    <mergeCell ref="B526:O526"/>
    <mergeCell ref="P526:Q526"/>
    <mergeCell ref="A527:C528"/>
    <mergeCell ref="I527:I528"/>
    <mergeCell ref="J527:L527"/>
    <mergeCell ref="M527:M528"/>
    <mergeCell ref="N527:S530"/>
    <mergeCell ref="B529:C529"/>
    <mergeCell ref="B532:O532"/>
    <mergeCell ref="P532:Q532"/>
    <mergeCell ref="A533:C534"/>
    <mergeCell ref="I533:I534"/>
    <mergeCell ref="J533:L533"/>
    <mergeCell ref="M533:M534"/>
    <mergeCell ref="N533:S536"/>
    <mergeCell ref="B535:C535"/>
    <mergeCell ref="B538:O538"/>
    <mergeCell ref="P538:Q538"/>
    <mergeCell ref="A539:C540"/>
    <mergeCell ref="I539:I540"/>
    <mergeCell ref="J539:L539"/>
    <mergeCell ref="M539:M540"/>
    <mergeCell ref="N539:S542"/>
    <mergeCell ref="B541:C541"/>
    <mergeCell ref="B544:O544"/>
    <mergeCell ref="P544:Q544"/>
    <mergeCell ref="A545:C546"/>
    <mergeCell ref="I545:I546"/>
    <mergeCell ref="J545:L545"/>
    <mergeCell ref="M545:M546"/>
    <mergeCell ref="N545:S548"/>
    <mergeCell ref="B547:C547"/>
    <mergeCell ref="B550:O550"/>
    <mergeCell ref="P550:Q550"/>
    <mergeCell ref="A551:C552"/>
    <mergeCell ref="I551:I552"/>
    <mergeCell ref="J551:L551"/>
    <mergeCell ref="M551:M552"/>
    <mergeCell ref="N551:S554"/>
    <mergeCell ref="B553:C553"/>
    <mergeCell ref="B556:O556"/>
    <mergeCell ref="P556:Q556"/>
    <mergeCell ref="A557:C558"/>
    <mergeCell ref="I557:I558"/>
    <mergeCell ref="J557:L557"/>
    <mergeCell ref="M557:M558"/>
    <mergeCell ref="N557:S560"/>
    <mergeCell ref="B559:C559"/>
    <mergeCell ref="B29:O29"/>
    <mergeCell ref="P29:Q29"/>
    <mergeCell ref="A30:C31"/>
    <mergeCell ref="I30:I31"/>
    <mergeCell ref="J30:L30"/>
    <mergeCell ref="M30:M31"/>
    <mergeCell ref="N30:S33"/>
    <mergeCell ref="B32:C32"/>
    <mergeCell ref="B23:O23"/>
    <mergeCell ref="P23:Q23"/>
    <mergeCell ref="A24:C25"/>
    <mergeCell ref="I24:I25"/>
    <mergeCell ref="J24:L24"/>
    <mergeCell ref="M24:M25"/>
    <mergeCell ref="N24:S27"/>
    <mergeCell ref="B26:C26"/>
    <mergeCell ref="B562:O562"/>
    <mergeCell ref="P562:Q562"/>
    <mergeCell ref="A563:C564"/>
    <mergeCell ref="I563:I564"/>
    <mergeCell ref="J563:L563"/>
    <mergeCell ref="M563:M564"/>
    <mergeCell ref="N563:S566"/>
    <mergeCell ref="B565:C565"/>
    <mergeCell ref="B568:O568"/>
    <mergeCell ref="P568:Q568"/>
    <mergeCell ref="A569:C570"/>
    <mergeCell ref="I569:I570"/>
    <mergeCell ref="J569:L569"/>
    <mergeCell ref="M569:M570"/>
    <mergeCell ref="N569:S572"/>
    <mergeCell ref="B571:C571"/>
    <mergeCell ref="B574:O574"/>
    <mergeCell ref="P574:Q574"/>
    <mergeCell ref="A575:C576"/>
    <mergeCell ref="I575:I576"/>
    <mergeCell ref="J575:L575"/>
    <mergeCell ref="M575:M576"/>
    <mergeCell ref="N575:S578"/>
    <mergeCell ref="B577:C577"/>
    <mergeCell ref="B580:O580"/>
    <mergeCell ref="P580:Q580"/>
    <mergeCell ref="A581:C582"/>
    <mergeCell ref="I581:I582"/>
    <mergeCell ref="J581:L581"/>
    <mergeCell ref="M581:M582"/>
    <mergeCell ref="N581:S584"/>
    <mergeCell ref="B583:C583"/>
    <mergeCell ref="B586:O586"/>
    <mergeCell ref="P586:Q586"/>
    <mergeCell ref="A587:C588"/>
    <mergeCell ref="I587:I588"/>
    <mergeCell ref="J587:L587"/>
    <mergeCell ref="M587:M588"/>
    <mergeCell ref="N587:S590"/>
    <mergeCell ref="B589:C589"/>
    <mergeCell ref="B592:O592"/>
    <mergeCell ref="P592:Q592"/>
    <mergeCell ref="A593:C594"/>
    <mergeCell ref="I593:I594"/>
    <mergeCell ref="J593:L593"/>
    <mergeCell ref="M593:M594"/>
    <mergeCell ref="N593:S596"/>
    <mergeCell ref="B595:C595"/>
    <mergeCell ref="B602:S602"/>
    <mergeCell ref="B603:O603"/>
    <mergeCell ref="P603:Q603"/>
    <mergeCell ref="A604:C605"/>
    <mergeCell ref="I604:I605"/>
    <mergeCell ref="J604:L604"/>
    <mergeCell ref="M604:M605"/>
    <mergeCell ref="N604:S607"/>
    <mergeCell ref="B606:C606"/>
    <mergeCell ref="B609:O609"/>
    <mergeCell ref="P609:Q609"/>
    <mergeCell ref="A610:C611"/>
    <mergeCell ref="I610:I611"/>
    <mergeCell ref="J610:L610"/>
    <mergeCell ref="M610:M611"/>
    <mergeCell ref="N610:S613"/>
    <mergeCell ref="B612:C612"/>
    <mergeCell ref="B615:O615"/>
    <mergeCell ref="P615:Q615"/>
    <mergeCell ref="A616:C617"/>
    <mergeCell ref="I616:I617"/>
    <mergeCell ref="J616:L616"/>
    <mergeCell ref="M616:M617"/>
    <mergeCell ref="N616:S619"/>
    <mergeCell ref="B618:C618"/>
    <mergeCell ref="B727:C727"/>
    <mergeCell ref="B714:C714"/>
    <mergeCell ref="B649:O649"/>
    <mergeCell ref="P649:Q649"/>
    <mergeCell ref="A650:C651"/>
    <mergeCell ref="I650:I651"/>
    <mergeCell ref="J650:L650"/>
    <mergeCell ref="M650:M651"/>
    <mergeCell ref="N650:S653"/>
    <mergeCell ref="B652:C652"/>
    <mergeCell ref="P683:Q683"/>
    <mergeCell ref="A684:C685"/>
    <mergeCell ref="I684:I685"/>
    <mergeCell ref="J684:L684"/>
    <mergeCell ref="M684:M685"/>
    <mergeCell ref="N684:S687"/>
    <mergeCell ref="B686:C686"/>
    <mergeCell ref="B655:O655"/>
    <mergeCell ref="B689:O689"/>
    <mergeCell ref="P689:Q689"/>
    <mergeCell ref="A690:C691"/>
    <mergeCell ref="I690:I691"/>
    <mergeCell ref="J690:L690"/>
    <mergeCell ref="M690:M691"/>
    <mergeCell ref="N690:S693"/>
    <mergeCell ref="B692:C692"/>
    <mergeCell ref="B683:O683"/>
    <mergeCell ref="B437:O437"/>
    <mergeCell ref="P437:Q437"/>
    <mergeCell ref="A438:C439"/>
    <mergeCell ref="I438:I439"/>
    <mergeCell ref="J438:L438"/>
    <mergeCell ref="M438:M439"/>
    <mergeCell ref="N438:S441"/>
    <mergeCell ref="B440:C440"/>
    <mergeCell ref="A703:C704"/>
    <mergeCell ref="I703:I704"/>
    <mergeCell ref="J703:L703"/>
    <mergeCell ref="M703:M704"/>
    <mergeCell ref="N703:S709"/>
    <mergeCell ref="B705:C705"/>
    <mergeCell ref="B706:C706"/>
    <mergeCell ref="B707:C707"/>
    <mergeCell ref="B708:C708"/>
    <mergeCell ref="B711:O711"/>
    <mergeCell ref="P711:Q711"/>
    <mergeCell ref="B695:O695"/>
    <mergeCell ref="P695:Q695"/>
    <mergeCell ref="A696:C697"/>
    <mergeCell ref="I696:I697"/>
    <mergeCell ref="J696:L696"/>
    <mergeCell ref="B701:S701"/>
    <mergeCell ref="B702:O702"/>
    <mergeCell ref="P702:Q702"/>
    <mergeCell ref="A712:C713"/>
    <mergeCell ref="I712:I713"/>
    <mergeCell ref="J712:L712"/>
    <mergeCell ref="M712:M713"/>
    <mergeCell ref="N712:S722"/>
    <mergeCell ref="B717:C717"/>
    <mergeCell ref="B718:C718"/>
    <mergeCell ref="B720:C720"/>
    <mergeCell ref="B721:C721"/>
    <mergeCell ref="B719:C719"/>
    <mergeCell ref="B724:O724"/>
    <mergeCell ref="P724:Q724"/>
    <mergeCell ref="A725:C726"/>
    <mergeCell ref="I725:I726"/>
    <mergeCell ref="J725:L725"/>
    <mergeCell ref="M725:M726"/>
    <mergeCell ref="N725:S735"/>
    <mergeCell ref="B730:C730"/>
    <mergeCell ref="B731:C731"/>
    <mergeCell ref="B733:C733"/>
    <mergeCell ref="J738:L738"/>
    <mergeCell ref="M738:M739"/>
    <mergeCell ref="N738:S748"/>
    <mergeCell ref="B740:C740"/>
    <mergeCell ref="B744:C744"/>
    <mergeCell ref="B746:C746"/>
    <mergeCell ref="B747:C747"/>
    <mergeCell ref="B751:O751"/>
    <mergeCell ref="P751:Q751"/>
    <mergeCell ref="A752:C753"/>
    <mergeCell ref="I752:I753"/>
    <mergeCell ref="J752:L752"/>
    <mergeCell ref="M752:M753"/>
    <mergeCell ref="N752:S760"/>
    <mergeCell ref="B756:C756"/>
    <mergeCell ref="B757:C757"/>
    <mergeCell ref="B759:C759"/>
    <mergeCell ref="B770:O770"/>
    <mergeCell ref="P770:Q770"/>
    <mergeCell ref="A771:C772"/>
    <mergeCell ref="I771:I772"/>
    <mergeCell ref="J771:L771"/>
    <mergeCell ref="M771:M772"/>
    <mergeCell ref="N771:S779"/>
    <mergeCell ref="B773:C773"/>
    <mergeCell ref="B774:C774"/>
    <mergeCell ref="B775:C775"/>
    <mergeCell ref="B781:O781"/>
    <mergeCell ref="P781:Q781"/>
    <mergeCell ref="A782:C783"/>
    <mergeCell ref="I782:I783"/>
    <mergeCell ref="J782:L782"/>
    <mergeCell ref="M782:M783"/>
    <mergeCell ref="N782:S790"/>
    <mergeCell ref="B784:C784"/>
    <mergeCell ref="B787:C787"/>
    <mergeCell ref="B788:C788"/>
    <mergeCell ref="B811:O811"/>
    <mergeCell ref="P811:Q811"/>
    <mergeCell ref="A812:C813"/>
    <mergeCell ref="I812:I813"/>
    <mergeCell ref="J812:L812"/>
    <mergeCell ref="M812:M813"/>
    <mergeCell ref="N812:S817"/>
    <mergeCell ref="B815:C815"/>
    <mergeCell ref="B819:S819"/>
    <mergeCell ref="B820:O820"/>
    <mergeCell ref="P820:Q820"/>
    <mergeCell ref="A821:C822"/>
    <mergeCell ref="I821:I822"/>
    <mergeCell ref="J821:L821"/>
    <mergeCell ref="M821:M822"/>
    <mergeCell ref="N821:S826"/>
    <mergeCell ref="B823:C823"/>
    <mergeCell ref="B824:C824"/>
    <mergeCell ref="B825:C825"/>
    <mergeCell ref="B834:O834"/>
    <mergeCell ref="P834:Q834"/>
    <mergeCell ref="A835:C836"/>
    <mergeCell ref="I835:I836"/>
    <mergeCell ref="J835:L835"/>
    <mergeCell ref="M835:M836"/>
    <mergeCell ref="N835:S845"/>
    <mergeCell ref="B837:C837"/>
    <mergeCell ref="B840:C840"/>
    <mergeCell ref="P847:Q847"/>
    <mergeCell ref="A848:C849"/>
    <mergeCell ref="I848:I849"/>
    <mergeCell ref="J857:L857"/>
    <mergeCell ref="M857:M858"/>
    <mergeCell ref="J848:L848"/>
    <mergeCell ref="M848:M849"/>
    <mergeCell ref="N848:S851"/>
    <mergeCell ref="N857:S867"/>
    <mergeCell ref="B859:C859"/>
    <mergeCell ref="B869:O869"/>
    <mergeCell ref="P869:Q869"/>
    <mergeCell ref="M696:M697"/>
    <mergeCell ref="N696:S699"/>
    <mergeCell ref="B698:C698"/>
    <mergeCell ref="B850:C850"/>
    <mergeCell ref="B754:C754"/>
    <mergeCell ref="B755:C755"/>
    <mergeCell ref="A857:C858"/>
    <mergeCell ref="I857:I858"/>
    <mergeCell ref="N871:S874"/>
    <mergeCell ref="B872:C872"/>
    <mergeCell ref="B876:O876"/>
    <mergeCell ref="P876:Q876"/>
    <mergeCell ref="B879:C879"/>
    <mergeCell ref="N879:S880"/>
    <mergeCell ref="A870:C871"/>
    <mergeCell ref="I870:I871"/>
    <mergeCell ref="J870:L870"/>
    <mergeCell ref="M870:M871"/>
    <mergeCell ref="B309:C309"/>
    <mergeCell ref="B310:C310"/>
    <mergeCell ref="B311:C311"/>
    <mergeCell ref="B317:C317"/>
    <mergeCell ref="B318:C318"/>
    <mergeCell ref="B332:C332"/>
    <mergeCell ref="B328:O328"/>
    <mergeCell ref="B322:O322"/>
    <mergeCell ref="B314:O314"/>
    <mergeCell ref="B337:C337"/>
    <mergeCell ref="B331:C331"/>
    <mergeCell ref="B376:C376"/>
    <mergeCell ref="B355:C355"/>
    <mergeCell ref="B362:C362"/>
    <mergeCell ref="B370:C370"/>
    <mergeCell ref="B373:O373"/>
    <mergeCell ref="B366:O366"/>
    <mergeCell ref="B359:O359"/>
    <mergeCell ref="B352:O352"/>
    <mergeCell ref="B789:C789"/>
    <mergeCell ref="B792:O792"/>
    <mergeCell ref="P792:Q792"/>
    <mergeCell ref="A793:C794"/>
    <mergeCell ref="I793:I794"/>
    <mergeCell ref="J793:L793"/>
    <mergeCell ref="M793:M794"/>
    <mergeCell ref="N793:S800"/>
    <mergeCell ref="B795:C795"/>
    <mergeCell ref="B798:C798"/>
    <mergeCell ref="B799:C799"/>
    <mergeCell ref="B831:C831"/>
    <mergeCell ref="B856:O856"/>
    <mergeCell ref="P856:Q856"/>
    <mergeCell ref="B841:C841"/>
    <mergeCell ref="B842:C842"/>
    <mergeCell ref="B843:C843"/>
    <mergeCell ref="B847:O847"/>
    <mergeCell ref="B800:C800"/>
    <mergeCell ref="B816:C816"/>
    <mergeCell ref="B828:O828"/>
    <mergeCell ref="P828:Q828"/>
    <mergeCell ref="A829:C830"/>
    <mergeCell ref="I829:I830"/>
    <mergeCell ref="J829:L829"/>
    <mergeCell ref="M829:M830"/>
    <mergeCell ref="N829:S832"/>
    <mergeCell ref="B862:C862"/>
    <mergeCell ref="B863:C863"/>
    <mergeCell ref="B864:C864"/>
    <mergeCell ref="B865:C865"/>
    <mergeCell ref="B866:C866"/>
    <mergeCell ref="B844:C844"/>
    <mergeCell ref="B35:O35"/>
    <mergeCell ref="P35:Q35"/>
    <mergeCell ref="A36:C37"/>
    <mergeCell ref="I36:I37"/>
    <mergeCell ref="J36:L36"/>
    <mergeCell ref="M36:M37"/>
    <mergeCell ref="N36:S39"/>
    <mergeCell ref="B38:C38"/>
    <mergeCell ref="B41:O41"/>
    <mergeCell ref="P41:Q41"/>
    <mergeCell ref="A42:C43"/>
    <mergeCell ref="I42:I43"/>
    <mergeCell ref="J42:L42"/>
    <mergeCell ref="M42:M43"/>
    <mergeCell ref="N42:S45"/>
    <mergeCell ref="B44:C44"/>
    <mergeCell ref="B47:O47"/>
    <mergeCell ref="P47:Q47"/>
    <mergeCell ref="A48:C49"/>
    <mergeCell ref="I48:I49"/>
    <mergeCell ref="J48:L48"/>
    <mergeCell ref="M48:M49"/>
    <mergeCell ref="N48:S51"/>
    <mergeCell ref="B50:C50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4"/>
  <sheetViews>
    <sheetView zoomScalePageLayoutView="0" workbookViewId="0" topLeftCell="A1">
      <selection activeCell="C8" sqref="C8:C9"/>
    </sheetView>
  </sheetViews>
  <sheetFormatPr defaultColWidth="9.140625" defaultRowHeight="12.75"/>
  <cols>
    <col min="1" max="1" width="7.57421875" style="0" customWidth="1"/>
    <col min="2" max="2" width="30.8515625" style="0" customWidth="1"/>
    <col min="3" max="3" width="15.57421875" style="0" customWidth="1"/>
    <col min="4" max="4" width="6.28125" style="0" customWidth="1"/>
    <col min="5" max="5" width="6.7109375" style="0" customWidth="1"/>
    <col min="6" max="6" width="6.421875" style="0" customWidth="1"/>
    <col min="7" max="7" width="13.8515625" style="0" bestFit="1" customWidth="1"/>
    <col min="8" max="8" width="8.28125" style="0" customWidth="1"/>
    <col min="9" max="9" width="15.421875" style="0" bestFit="1" customWidth="1"/>
    <col min="10" max="10" width="8.7109375" style="0" customWidth="1"/>
    <col min="11" max="11" width="15.421875" style="0" bestFit="1" customWidth="1"/>
    <col min="12" max="12" width="7.7109375" style="0" customWidth="1"/>
    <col min="13" max="13" width="15.421875" style="0" bestFit="1" customWidth="1"/>
    <col min="14" max="14" width="9.57421875" style="0" customWidth="1"/>
    <col min="15" max="15" width="15.421875" style="0" bestFit="1" customWidth="1"/>
    <col min="16" max="16" width="8.7109375" style="0" customWidth="1"/>
    <col min="17" max="17" width="15.421875" style="0" bestFit="1" customWidth="1"/>
    <col min="18" max="18" width="8.7109375" style="0" customWidth="1"/>
    <col min="19" max="19" width="15.00390625" style="0" customWidth="1"/>
    <col min="20" max="20" width="8.7109375" style="0" customWidth="1"/>
    <col min="21" max="21" width="15.421875" style="0" bestFit="1" customWidth="1"/>
    <col min="22" max="22" width="8.7109375" style="0" customWidth="1"/>
    <col min="23" max="23" width="15.421875" style="0" bestFit="1" customWidth="1"/>
    <col min="24" max="24" width="8.7109375" style="0" customWidth="1"/>
    <col min="25" max="25" width="6.140625" style="0" customWidth="1"/>
    <col min="26" max="26" width="6.57421875" style="0" customWidth="1"/>
    <col min="27" max="28" width="6.8515625" style="0" customWidth="1"/>
    <col min="29" max="29" width="7.140625" style="0" customWidth="1"/>
    <col min="30" max="30" width="6.8515625" style="0" customWidth="1"/>
  </cols>
  <sheetData>
    <row r="1" spans="1:30" ht="18.75" customHeight="1">
      <c r="A1" s="594" t="s">
        <v>26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  <c r="Q1" s="594"/>
      <c r="R1" s="594"/>
      <c r="S1" s="594"/>
      <c r="T1" s="594"/>
      <c r="U1" s="594"/>
      <c r="V1" s="594"/>
      <c r="W1" s="594"/>
      <c r="X1" s="594"/>
      <c r="Y1" s="594"/>
      <c r="Z1" s="594"/>
      <c r="AA1" s="594"/>
      <c r="AB1" s="594"/>
      <c r="AC1" s="594"/>
      <c r="AD1" s="594"/>
    </row>
    <row r="2" spans="1:30" ht="12.75" customHeight="1">
      <c r="A2" s="595" t="s">
        <v>27</v>
      </c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P2" s="595"/>
      <c r="Q2" s="595"/>
      <c r="R2" s="595"/>
      <c r="S2" s="595"/>
      <c r="T2" s="595"/>
      <c r="U2" s="595"/>
      <c r="V2" s="595"/>
      <c r="W2" s="595"/>
      <c r="X2" s="595"/>
      <c r="Y2" s="595"/>
      <c r="Z2" s="595"/>
      <c r="AA2" s="595"/>
      <c r="AB2" s="595"/>
      <c r="AC2" s="595"/>
      <c r="AD2" s="595"/>
    </row>
    <row r="3" spans="1:30" ht="12.75" customHeight="1">
      <c r="A3" s="595" t="s">
        <v>44</v>
      </c>
      <c r="B3" s="595"/>
      <c r="C3" s="595"/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5"/>
      <c r="Q3" s="595"/>
      <c r="R3" s="595"/>
      <c r="S3" s="595"/>
      <c r="T3" s="595"/>
      <c r="U3" s="595"/>
      <c r="V3" s="595"/>
      <c r="W3" s="595"/>
      <c r="X3" s="595"/>
      <c r="Y3" s="595"/>
      <c r="Z3" s="595"/>
      <c r="AA3" s="595"/>
      <c r="AB3" s="595"/>
      <c r="AC3" s="595"/>
      <c r="AD3" s="595"/>
    </row>
    <row r="4" spans="1:30" ht="12.75" customHeight="1">
      <c r="A4" s="595" t="s">
        <v>29</v>
      </c>
      <c r="B4" s="595"/>
      <c r="C4" s="595"/>
      <c r="D4" s="595"/>
      <c r="E4" s="595"/>
      <c r="F4" s="595"/>
      <c r="G4" s="595"/>
      <c r="H4" s="595"/>
      <c r="I4" s="595"/>
      <c r="J4" s="595"/>
      <c r="K4" s="595"/>
      <c r="L4" s="595"/>
      <c r="M4" s="595"/>
      <c r="N4" s="595"/>
      <c r="O4" s="595"/>
      <c r="P4" s="595"/>
      <c r="Q4" s="595"/>
      <c r="R4" s="595"/>
      <c r="S4" s="595"/>
      <c r="T4" s="595"/>
      <c r="U4" s="595"/>
      <c r="V4" s="595"/>
      <c r="W4" s="595"/>
      <c r="X4" s="595"/>
      <c r="Y4" s="595"/>
      <c r="Z4" s="595"/>
      <c r="AA4" s="595"/>
      <c r="AB4" s="595"/>
      <c r="AC4" s="595"/>
      <c r="AD4" s="595"/>
    </row>
    <row r="5" spans="1:30" ht="12.75" customHeight="1">
      <c r="A5" s="596"/>
      <c r="B5" s="596"/>
      <c r="C5" s="596"/>
      <c r="D5" s="596"/>
      <c r="E5" s="596"/>
      <c r="F5" s="596"/>
      <c r="G5" s="596"/>
      <c r="H5" s="596"/>
      <c r="I5" s="596"/>
      <c r="J5" s="596"/>
      <c r="K5" s="596"/>
      <c r="L5" s="596"/>
      <c r="M5" s="596"/>
      <c r="N5" s="596"/>
      <c r="O5" s="596"/>
      <c r="P5" s="596"/>
      <c r="Q5" s="596"/>
      <c r="R5" s="596"/>
      <c r="S5" s="596"/>
      <c r="T5" s="596"/>
      <c r="U5" s="596"/>
      <c r="V5" s="596"/>
      <c r="W5" s="596"/>
      <c r="X5" s="596"/>
      <c r="Y5" s="596"/>
      <c r="Z5" s="596"/>
      <c r="AA5" s="596"/>
      <c r="AB5" s="596"/>
      <c r="AC5" s="596"/>
      <c r="AD5" s="596"/>
    </row>
    <row r="6" spans="1:30" ht="19.5">
      <c r="A6" s="580" t="s">
        <v>45</v>
      </c>
      <c r="B6" s="580"/>
      <c r="C6" s="580"/>
      <c r="D6" s="580"/>
      <c r="E6" s="580"/>
      <c r="F6" s="580"/>
      <c r="G6" s="580"/>
      <c r="H6" s="580"/>
      <c r="I6" s="580"/>
      <c r="J6" s="580"/>
      <c r="K6" s="580"/>
      <c r="L6" s="580"/>
      <c r="M6" s="580"/>
      <c r="N6" s="580"/>
      <c r="O6" s="580"/>
      <c r="P6" s="580"/>
      <c r="Q6" s="580"/>
      <c r="R6" s="580"/>
      <c r="S6" s="580"/>
      <c r="T6" s="580"/>
      <c r="U6" s="580"/>
      <c r="V6" s="580"/>
      <c r="W6" s="580"/>
      <c r="X6" s="580"/>
      <c r="Y6" s="580"/>
      <c r="Z6" s="580"/>
      <c r="AA6" s="580"/>
      <c r="AB6" s="580"/>
      <c r="AC6" s="580"/>
      <c r="AD6" s="580"/>
    </row>
    <row r="7" spans="1:30" ht="14.25">
      <c r="A7" s="581"/>
      <c r="B7" s="581"/>
      <c r="C7" s="581"/>
      <c r="D7" s="581"/>
      <c r="E7" s="581"/>
      <c r="F7" s="581"/>
      <c r="G7" s="581"/>
      <c r="H7" s="581"/>
      <c r="I7" s="581"/>
      <c r="J7" s="581"/>
      <c r="K7" s="581"/>
      <c r="L7" s="581"/>
      <c r="M7" s="581"/>
      <c r="N7" s="581"/>
      <c r="O7" s="581"/>
      <c r="P7" s="581"/>
      <c r="Q7" s="581"/>
      <c r="R7" s="581"/>
      <c r="S7" s="581"/>
      <c r="T7" s="581"/>
      <c r="U7" s="581"/>
      <c r="V7" s="581"/>
      <c r="W7" s="581"/>
      <c r="X7" s="581"/>
      <c r="Y7" s="581"/>
      <c r="Z7" s="581"/>
      <c r="AA7" s="581"/>
      <c r="AB7" s="581"/>
      <c r="AC7" s="581"/>
      <c r="AD7" s="581"/>
    </row>
    <row r="8" spans="1:30" ht="14.25">
      <c r="A8" s="421" t="s">
        <v>12</v>
      </c>
      <c r="B8" s="582" t="s">
        <v>46</v>
      </c>
      <c r="C8" s="422" t="s">
        <v>47</v>
      </c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294"/>
    </row>
    <row r="9" spans="1:30" ht="42.75">
      <c r="A9" s="421"/>
      <c r="B9" s="582"/>
      <c r="C9" s="422"/>
      <c r="D9" s="579" t="s">
        <v>364</v>
      </c>
      <c r="E9" s="579" t="s">
        <v>366</v>
      </c>
      <c r="F9" s="579" t="s">
        <v>367</v>
      </c>
      <c r="G9" s="420" t="s">
        <v>368</v>
      </c>
      <c r="H9" s="420"/>
      <c r="I9" s="420" t="s">
        <v>369</v>
      </c>
      <c r="J9" s="420"/>
      <c r="K9" s="420" t="s">
        <v>370</v>
      </c>
      <c r="L9" s="420"/>
      <c r="M9" s="420" t="s">
        <v>371</v>
      </c>
      <c r="N9" s="420"/>
      <c r="O9" s="420" t="s">
        <v>372</v>
      </c>
      <c r="P9" s="420"/>
      <c r="Q9" s="420" t="s">
        <v>373</v>
      </c>
      <c r="R9" s="420"/>
      <c r="S9" s="420" t="s">
        <v>374</v>
      </c>
      <c r="T9" s="420"/>
      <c r="U9" s="420" t="s">
        <v>375</v>
      </c>
      <c r="V9" s="420"/>
      <c r="W9" s="420" t="s">
        <v>376</v>
      </c>
      <c r="X9" s="420"/>
      <c r="Y9" s="579" t="s">
        <v>377</v>
      </c>
      <c r="Z9" s="579" t="s">
        <v>378</v>
      </c>
      <c r="AA9" s="579" t="s">
        <v>379</v>
      </c>
      <c r="AB9" s="579" t="s">
        <v>380</v>
      </c>
      <c r="AC9" s="579" t="s">
        <v>381</v>
      </c>
      <c r="AD9" s="579" t="s">
        <v>382</v>
      </c>
    </row>
    <row r="10" spans="1:30" ht="14.25" customHeight="1">
      <c r="A10" s="583">
        <v>1</v>
      </c>
      <c r="B10" s="584" t="str">
        <f>'Planilha Pad. SINAPI'!C13</f>
        <v>SERVIÇOS PRELIMINARES</v>
      </c>
      <c r="C10" s="585">
        <f>'Planilha Pad. SINAPI'!I21</f>
        <v>54880.96000000001</v>
      </c>
      <c r="D10" s="586" t="s">
        <v>365</v>
      </c>
      <c r="E10" s="586" t="s">
        <v>365</v>
      </c>
      <c r="F10" s="586" t="s">
        <v>365</v>
      </c>
      <c r="G10" s="585">
        <f>C10</f>
        <v>54880.96000000001</v>
      </c>
      <c r="H10" s="587">
        <f>G10/C10</f>
        <v>1</v>
      </c>
      <c r="I10" s="585"/>
      <c r="J10" s="585"/>
      <c r="K10" s="585"/>
      <c r="L10" s="585"/>
      <c r="M10" s="585"/>
      <c r="N10" s="585"/>
      <c r="O10" s="585"/>
      <c r="P10" s="585"/>
      <c r="Q10" s="585"/>
      <c r="R10" s="585"/>
      <c r="S10" s="585"/>
      <c r="T10" s="585"/>
      <c r="U10" s="585"/>
      <c r="V10" s="585"/>
      <c r="W10" s="585"/>
      <c r="X10" s="585"/>
      <c r="Y10" s="588" t="s">
        <v>383</v>
      </c>
      <c r="Z10" s="588" t="s">
        <v>383</v>
      </c>
      <c r="AA10" s="588" t="s">
        <v>383</v>
      </c>
      <c r="AB10" s="588" t="s">
        <v>384</v>
      </c>
      <c r="AC10" s="588" t="s">
        <v>384</v>
      </c>
      <c r="AD10" s="588" t="s">
        <v>384</v>
      </c>
    </row>
    <row r="11" spans="1:30" ht="14.25">
      <c r="A11" s="583">
        <v>2</v>
      </c>
      <c r="B11" s="584" t="str">
        <f>'Planilha Pad. SINAPI'!C22</f>
        <v>FUNDAÇÕES</v>
      </c>
      <c r="C11" s="585">
        <f>'Planilha Pad. SINAPI'!I31</f>
        <v>43946.9087</v>
      </c>
      <c r="D11" s="586"/>
      <c r="E11" s="586"/>
      <c r="F11" s="586"/>
      <c r="G11" s="585">
        <f>C11</f>
        <v>43946.9087</v>
      </c>
      <c r="H11" s="587">
        <f>G11/C11</f>
        <v>1</v>
      </c>
      <c r="I11" s="585"/>
      <c r="J11" s="585"/>
      <c r="K11" s="585"/>
      <c r="L11" s="585"/>
      <c r="M11" s="585"/>
      <c r="N11" s="585"/>
      <c r="O11" s="585"/>
      <c r="P11" s="585"/>
      <c r="Q11" s="585"/>
      <c r="R11" s="585"/>
      <c r="S11" s="585"/>
      <c r="T11" s="585"/>
      <c r="U11" s="585"/>
      <c r="V11" s="585"/>
      <c r="W11" s="585"/>
      <c r="X11" s="585"/>
      <c r="Y11" s="588"/>
      <c r="Z11" s="588"/>
      <c r="AA11" s="588"/>
      <c r="AB11" s="588"/>
      <c r="AC11" s="588"/>
      <c r="AD11" s="588"/>
    </row>
    <row r="12" spans="1:30" ht="14.25">
      <c r="A12" s="583">
        <v>3</v>
      </c>
      <c r="B12" s="584" t="str">
        <f>'Planilha Pad. SINAPI'!C32</f>
        <v>ESTRUTURA</v>
      </c>
      <c r="C12" s="585">
        <f>'Planilha Pad. SINAPI'!I34</f>
        <v>1534.896</v>
      </c>
      <c r="D12" s="586"/>
      <c r="E12" s="586"/>
      <c r="F12" s="586"/>
      <c r="G12" s="585"/>
      <c r="H12" s="587"/>
      <c r="I12" s="585">
        <f>C12</f>
        <v>1534.896</v>
      </c>
      <c r="J12" s="587">
        <f>I12/C12</f>
        <v>1</v>
      </c>
      <c r="K12" s="585"/>
      <c r="L12" s="585"/>
      <c r="M12" s="585"/>
      <c r="N12" s="585"/>
      <c r="O12" s="585"/>
      <c r="P12" s="585"/>
      <c r="Q12" s="585"/>
      <c r="R12" s="585"/>
      <c r="S12" s="585"/>
      <c r="T12" s="585"/>
      <c r="U12" s="585"/>
      <c r="V12" s="585"/>
      <c r="W12" s="585"/>
      <c r="X12" s="585"/>
      <c r="Y12" s="588"/>
      <c r="Z12" s="588"/>
      <c r="AA12" s="588"/>
      <c r="AB12" s="588"/>
      <c r="AC12" s="588"/>
      <c r="AD12" s="588"/>
    </row>
    <row r="13" spans="1:30" ht="14.25">
      <c r="A13" s="583">
        <v>4</v>
      </c>
      <c r="B13" s="584" t="str">
        <f>'Planilha Pad. SINAPI'!C35</f>
        <v>PAREDES E PANÉIS </v>
      </c>
      <c r="C13" s="585">
        <f>'Planilha Pad. SINAPI'!I39</f>
        <v>53158.651</v>
      </c>
      <c r="D13" s="586"/>
      <c r="E13" s="586"/>
      <c r="F13" s="586"/>
      <c r="G13" s="585"/>
      <c r="H13" s="587"/>
      <c r="I13" s="585">
        <f>C13</f>
        <v>53158.651</v>
      </c>
      <c r="J13" s="587">
        <f>I13/C13</f>
        <v>1</v>
      </c>
      <c r="K13" s="585"/>
      <c r="L13" s="587"/>
      <c r="M13" s="585"/>
      <c r="N13" s="587"/>
      <c r="O13" s="585"/>
      <c r="P13" s="585"/>
      <c r="Q13" s="585"/>
      <c r="R13" s="587"/>
      <c r="S13" s="585"/>
      <c r="T13" s="587"/>
      <c r="U13" s="585"/>
      <c r="V13" s="587"/>
      <c r="W13" s="585"/>
      <c r="X13" s="587"/>
      <c r="Y13" s="588"/>
      <c r="Z13" s="588"/>
      <c r="AA13" s="588"/>
      <c r="AB13" s="588"/>
      <c r="AC13" s="588"/>
      <c r="AD13" s="588"/>
    </row>
    <row r="14" spans="1:30" ht="14.25">
      <c r="A14" s="583">
        <v>5</v>
      </c>
      <c r="B14" s="584" t="str">
        <f>'Planilha Pad. SINAPI'!C40</f>
        <v>REBAIXAMENTOS</v>
      </c>
      <c r="C14" s="585">
        <f>'Planilha Pad. SINAPI'!I42</f>
        <v>15920.973999999998</v>
      </c>
      <c r="D14" s="586"/>
      <c r="E14" s="586"/>
      <c r="F14" s="586"/>
      <c r="G14" s="585"/>
      <c r="H14" s="587"/>
      <c r="I14" s="585"/>
      <c r="J14" s="587"/>
      <c r="K14" s="585"/>
      <c r="L14" s="587"/>
      <c r="M14" s="585">
        <f>C14</f>
        <v>15920.973999999998</v>
      </c>
      <c r="N14" s="587">
        <f>M14/C14</f>
        <v>1</v>
      </c>
      <c r="O14" s="585"/>
      <c r="P14" s="585"/>
      <c r="Q14" s="585"/>
      <c r="R14" s="587"/>
      <c r="S14" s="585"/>
      <c r="T14" s="587"/>
      <c r="U14" s="585"/>
      <c r="V14" s="587"/>
      <c r="W14" s="585"/>
      <c r="X14" s="587"/>
      <c r="Y14" s="588"/>
      <c r="Z14" s="588"/>
      <c r="AA14" s="588"/>
      <c r="AB14" s="588"/>
      <c r="AC14" s="588"/>
      <c r="AD14" s="588"/>
    </row>
    <row r="15" spans="1:30" ht="14.25">
      <c r="A15" s="583">
        <v>6</v>
      </c>
      <c r="B15" s="584" t="str">
        <f>'Planilha Pad. SINAPI'!C43</f>
        <v>COBERTURA</v>
      </c>
      <c r="C15" s="585">
        <f>'Planilha Pad. SINAPI'!I49</f>
        <v>66283.02</v>
      </c>
      <c r="D15" s="586"/>
      <c r="E15" s="586"/>
      <c r="F15" s="586"/>
      <c r="G15" s="585"/>
      <c r="H15" s="587"/>
      <c r="I15" s="585"/>
      <c r="J15" s="587"/>
      <c r="K15" s="585">
        <f>C15</f>
        <v>66283.02</v>
      </c>
      <c r="L15" s="587">
        <f>K15/C15</f>
        <v>1</v>
      </c>
      <c r="M15" s="585"/>
      <c r="N15" s="587"/>
      <c r="O15" s="585"/>
      <c r="P15" s="585"/>
      <c r="Q15" s="585"/>
      <c r="R15" s="587"/>
      <c r="S15" s="585"/>
      <c r="T15" s="587"/>
      <c r="U15" s="585"/>
      <c r="V15" s="587"/>
      <c r="W15" s="585"/>
      <c r="X15" s="587"/>
      <c r="Y15" s="588"/>
      <c r="Z15" s="588"/>
      <c r="AA15" s="588"/>
      <c r="AB15" s="588"/>
      <c r="AC15" s="588"/>
      <c r="AD15" s="588"/>
    </row>
    <row r="16" spans="1:30" ht="14.25">
      <c r="A16" s="583">
        <v>7</v>
      </c>
      <c r="B16" s="584" t="str">
        <f>'Planilha Pad. SINAPI'!C50</f>
        <v>ESQUADRIAS</v>
      </c>
      <c r="C16" s="585">
        <f>'Planilha Pad. SINAPI'!I59</f>
        <v>57362.208</v>
      </c>
      <c r="D16" s="586"/>
      <c r="E16" s="586"/>
      <c r="F16" s="586"/>
      <c r="G16" s="585"/>
      <c r="H16" s="587"/>
      <c r="I16" s="585"/>
      <c r="J16" s="587"/>
      <c r="K16" s="585"/>
      <c r="L16" s="587"/>
      <c r="M16" s="585">
        <f>C16</f>
        <v>57362.208</v>
      </c>
      <c r="N16" s="587">
        <f>M16/C16</f>
        <v>1</v>
      </c>
      <c r="O16" s="585"/>
      <c r="P16" s="585"/>
      <c r="Q16" s="585"/>
      <c r="R16" s="587"/>
      <c r="S16" s="585"/>
      <c r="T16" s="587"/>
      <c r="U16" s="585"/>
      <c r="V16" s="587"/>
      <c r="W16" s="585"/>
      <c r="X16" s="587"/>
      <c r="Y16" s="588"/>
      <c r="Z16" s="588"/>
      <c r="AA16" s="588"/>
      <c r="AB16" s="588"/>
      <c r="AC16" s="588"/>
      <c r="AD16" s="588"/>
    </row>
    <row r="17" spans="1:30" ht="14.25">
      <c r="A17" s="583">
        <v>8</v>
      </c>
      <c r="B17" s="584" t="str">
        <f>'Planilha Pad. SINAPI'!C60</f>
        <v>INSTALAÇÕES ELÉTRICAS</v>
      </c>
      <c r="C17" s="585">
        <f>'Planilha Pad. SINAPI'!I87</f>
        <v>41049.84980784012</v>
      </c>
      <c r="D17" s="586"/>
      <c r="E17" s="586"/>
      <c r="F17" s="586"/>
      <c r="G17" s="585"/>
      <c r="H17" s="587"/>
      <c r="I17" s="585"/>
      <c r="J17" s="587"/>
      <c r="K17" s="585"/>
      <c r="L17" s="587"/>
      <c r="M17" s="585"/>
      <c r="N17" s="587"/>
      <c r="O17" s="585">
        <f>C17</f>
        <v>41049.84980784012</v>
      </c>
      <c r="P17" s="587">
        <f>O17/C17</f>
        <v>1</v>
      </c>
      <c r="Q17" s="585"/>
      <c r="R17" s="587"/>
      <c r="S17" s="585"/>
      <c r="T17" s="587"/>
      <c r="U17" s="585"/>
      <c r="V17" s="587"/>
      <c r="W17" s="585"/>
      <c r="X17" s="587"/>
      <c r="Y17" s="588"/>
      <c r="Z17" s="588"/>
      <c r="AA17" s="588"/>
      <c r="AB17" s="588"/>
      <c r="AC17" s="588"/>
      <c r="AD17" s="588"/>
    </row>
    <row r="18" spans="1:30" ht="14.25">
      <c r="A18" s="583">
        <v>9</v>
      </c>
      <c r="B18" s="584" t="str">
        <f>'Planilha Pad. SINAPI'!C88</f>
        <v>INSTALAÇÕES HIDRÁULICAS</v>
      </c>
      <c r="C18" s="585">
        <f>'Planilha Pad. SINAPI'!I112</f>
        <v>29522.085165257497</v>
      </c>
      <c r="D18" s="586"/>
      <c r="E18" s="586"/>
      <c r="F18" s="586"/>
      <c r="G18" s="585"/>
      <c r="H18" s="587"/>
      <c r="I18" s="585"/>
      <c r="J18" s="587"/>
      <c r="K18" s="585"/>
      <c r="L18" s="587"/>
      <c r="M18" s="585"/>
      <c r="N18" s="587"/>
      <c r="O18" s="585">
        <f>C18</f>
        <v>29522.085165257497</v>
      </c>
      <c r="P18" s="587">
        <f>O18/C18</f>
        <v>1</v>
      </c>
      <c r="Q18" s="585"/>
      <c r="R18" s="587"/>
      <c r="S18" s="585"/>
      <c r="T18" s="587"/>
      <c r="U18" s="585"/>
      <c r="V18" s="587"/>
      <c r="W18" s="585"/>
      <c r="X18" s="587"/>
      <c r="Y18" s="588"/>
      <c r="Z18" s="588"/>
      <c r="AA18" s="588"/>
      <c r="AB18" s="588"/>
      <c r="AC18" s="588"/>
      <c r="AD18" s="588"/>
    </row>
    <row r="19" spans="1:30" ht="14.25">
      <c r="A19" s="583">
        <v>10</v>
      </c>
      <c r="B19" s="584" t="str">
        <f>'Planilha Pad. SINAPI'!C113</f>
        <v>INSTALAÇÕES SANITÁRIAS</v>
      </c>
      <c r="C19" s="585">
        <f>'Planilha Pad. SINAPI'!I129</f>
        <v>15512.290853189857</v>
      </c>
      <c r="D19" s="586"/>
      <c r="E19" s="586"/>
      <c r="F19" s="586"/>
      <c r="G19" s="585"/>
      <c r="H19" s="587"/>
      <c r="I19" s="585"/>
      <c r="J19" s="587"/>
      <c r="K19" s="585"/>
      <c r="L19" s="587"/>
      <c r="M19" s="585"/>
      <c r="N19" s="587"/>
      <c r="O19" s="585">
        <f>C19</f>
        <v>15512.290853189857</v>
      </c>
      <c r="P19" s="587">
        <f>O19/C19</f>
        <v>1</v>
      </c>
      <c r="Q19" s="585"/>
      <c r="R19" s="587"/>
      <c r="S19" s="585"/>
      <c r="T19" s="587"/>
      <c r="U19" s="585"/>
      <c r="V19" s="587"/>
      <c r="W19" s="585"/>
      <c r="X19" s="587"/>
      <c r="Y19" s="588"/>
      <c r="Z19" s="588"/>
      <c r="AA19" s="588"/>
      <c r="AB19" s="588"/>
      <c r="AC19" s="588"/>
      <c r="AD19" s="588"/>
    </row>
    <row r="20" spans="1:30" ht="14.25">
      <c r="A20" s="583">
        <v>11</v>
      </c>
      <c r="B20" s="584" t="str">
        <f>'Planilha Pad. SINAPI'!C130</f>
        <v>REVESTIMETO DE PAREDE</v>
      </c>
      <c r="C20" s="585">
        <f>'Planilha Pad. SINAPI'!I135</f>
        <v>197174.34199999998</v>
      </c>
      <c r="D20" s="586"/>
      <c r="E20" s="586"/>
      <c r="F20" s="586"/>
      <c r="G20" s="585"/>
      <c r="H20" s="587"/>
      <c r="I20" s="585"/>
      <c r="J20" s="587"/>
      <c r="K20" s="585"/>
      <c r="L20" s="587"/>
      <c r="M20" s="585"/>
      <c r="N20" s="587"/>
      <c r="O20" s="585"/>
      <c r="P20" s="585"/>
      <c r="Q20" s="585">
        <f>C20/3</f>
        <v>65724.78066666666</v>
      </c>
      <c r="R20" s="587">
        <f>Q20/C20</f>
        <v>0.3333333333333333</v>
      </c>
      <c r="S20" s="585">
        <f>C20/3</f>
        <v>65724.78066666666</v>
      </c>
      <c r="T20" s="587">
        <f>S20/C20</f>
        <v>0.3333333333333333</v>
      </c>
      <c r="U20" s="585">
        <f>C20/3</f>
        <v>65724.78066666666</v>
      </c>
      <c r="V20" s="587">
        <f>U20/C20</f>
        <v>0.3333333333333333</v>
      </c>
      <c r="W20" s="585"/>
      <c r="X20" s="587"/>
      <c r="Y20" s="588"/>
      <c r="Z20" s="588"/>
      <c r="AA20" s="588"/>
      <c r="AB20" s="588"/>
      <c r="AC20" s="588"/>
      <c r="AD20" s="588"/>
    </row>
    <row r="21" spans="1:30" ht="14.25">
      <c r="A21" s="583">
        <v>12</v>
      </c>
      <c r="B21" s="584" t="str">
        <f>'Planilha Pad. SINAPI'!C136</f>
        <v>PISOS</v>
      </c>
      <c r="C21" s="585">
        <f>'Planilha Pad. SINAPI'!I143</f>
        <v>45329.884999999995</v>
      </c>
      <c r="D21" s="586"/>
      <c r="E21" s="586"/>
      <c r="F21" s="586"/>
      <c r="G21" s="585"/>
      <c r="H21" s="587"/>
      <c r="I21" s="585"/>
      <c r="J21" s="587"/>
      <c r="K21" s="585"/>
      <c r="L21" s="587"/>
      <c r="M21" s="585"/>
      <c r="N21" s="587"/>
      <c r="O21" s="585"/>
      <c r="P21" s="585"/>
      <c r="Q21" s="585"/>
      <c r="R21" s="587"/>
      <c r="S21" s="585"/>
      <c r="T21" s="587"/>
      <c r="U21" s="585"/>
      <c r="V21" s="587"/>
      <c r="W21" s="585">
        <f>C21</f>
        <v>45329.884999999995</v>
      </c>
      <c r="X21" s="587">
        <f>W21/C21</f>
        <v>1</v>
      </c>
      <c r="Y21" s="588"/>
      <c r="Z21" s="588"/>
      <c r="AA21" s="588"/>
      <c r="AB21" s="588"/>
      <c r="AC21" s="588"/>
      <c r="AD21" s="588"/>
    </row>
    <row r="22" spans="1:30" ht="14.25">
      <c r="A22" s="583">
        <v>13</v>
      </c>
      <c r="B22" s="584" t="str">
        <f>'Planilha Pad. SINAPI'!C144</f>
        <v>PINTURA</v>
      </c>
      <c r="C22" s="585">
        <f>'Planilha Pad. SINAPI'!I150</f>
        <v>9366.7074</v>
      </c>
      <c r="D22" s="586"/>
      <c r="E22" s="586"/>
      <c r="F22" s="586"/>
      <c r="G22" s="585"/>
      <c r="H22" s="585"/>
      <c r="I22" s="585"/>
      <c r="J22" s="587"/>
      <c r="K22" s="585"/>
      <c r="L22" s="587"/>
      <c r="M22" s="585"/>
      <c r="N22" s="587"/>
      <c r="O22" s="585"/>
      <c r="P22" s="585"/>
      <c r="Q22" s="585"/>
      <c r="R22" s="587"/>
      <c r="S22" s="585"/>
      <c r="T22" s="587"/>
      <c r="U22" s="585"/>
      <c r="V22" s="587"/>
      <c r="W22" s="585">
        <f>C22</f>
        <v>9366.7074</v>
      </c>
      <c r="X22" s="587">
        <f>W22/C22</f>
        <v>1</v>
      </c>
      <c r="Y22" s="588"/>
      <c r="Z22" s="588"/>
      <c r="AA22" s="588"/>
      <c r="AB22" s="588"/>
      <c r="AC22" s="588"/>
      <c r="AD22" s="588"/>
    </row>
    <row r="23" spans="1:30" ht="14.25">
      <c r="A23" s="583">
        <v>14</v>
      </c>
      <c r="B23" s="584" t="str">
        <f>'Planilha Pad. SINAPI'!C151</f>
        <v>VIDROS</v>
      </c>
      <c r="C23" s="585">
        <f>'Planilha Pad. SINAPI'!I153</f>
        <v>6966.960000000001</v>
      </c>
      <c r="D23" s="586"/>
      <c r="E23" s="586"/>
      <c r="F23" s="586"/>
      <c r="G23" s="585"/>
      <c r="H23" s="585"/>
      <c r="I23" s="585"/>
      <c r="J23" s="587"/>
      <c r="K23" s="585"/>
      <c r="L23" s="587"/>
      <c r="M23" s="585"/>
      <c r="N23" s="587"/>
      <c r="O23" s="585"/>
      <c r="P23" s="585"/>
      <c r="Q23" s="585"/>
      <c r="R23" s="587"/>
      <c r="S23" s="585"/>
      <c r="T23" s="587"/>
      <c r="U23" s="585"/>
      <c r="V23" s="587"/>
      <c r="W23" s="585">
        <f>C23</f>
        <v>6966.960000000001</v>
      </c>
      <c r="X23" s="587">
        <f>W23/C23</f>
        <v>1</v>
      </c>
      <c r="Y23" s="588"/>
      <c r="Z23" s="588"/>
      <c r="AA23" s="588"/>
      <c r="AB23" s="588"/>
      <c r="AC23" s="588"/>
      <c r="AD23" s="588"/>
    </row>
    <row r="24" spans="1:30" ht="14.25">
      <c r="A24" s="583">
        <v>15</v>
      </c>
      <c r="B24" s="584" t="str">
        <f>'Planilha Pad. SINAPI'!C154</f>
        <v>LIMPEZA </v>
      </c>
      <c r="C24" s="585">
        <f>'Planilha Pad. SINAPI'!I156</f>
        <v>999.5999999999999</v>
      </c>
      <c r="D24" s="586"/>
      <c r="E24" s="586"/>
      <c r="F24" s="586"/>
      <c r="G24" s="585"/>
      <c r="H24" s="585"/>
      <c r="I24" s="585"/>
      <c r="J24" s="587"/>
      <c r="K24" s="585"/>
      <c r="L24" s="587"/>
      <c r="M24" s="585"/>
      <c r="N24" s="587"/>
      <c r="O24" s="585"/>
      <c r="P24" s="585"/>
      <c r="Q24" s="585"/>
      <c r="R24" s="587"/>
      <c r="S24" s="585"/>
      <c r="T24" s="587"/>
      <c r="U24" s="585"/>
      <c r="V24" s="587"/>
      <c r="W24" s="585">
        <f>C24</f>
        <v>999.5999999999999</v>
      </c>
      <c r="X24" s="587">
        <f>W24/C24</f>
        <v>1</v>
      </c>
      <c r="Y24" s="588"/>
      <c r="Z24" s="588"/>
      <c r="AA24" s="588"/>
      <c r="AB24" s="588"/>
      <c r="AC24" s="588"/>
      <c r="AD24" s="588"/>
    </row>
    <row r="25" spans="1:30" ht="14.25">
      <c r="A25" s="589" t="s">
        <v>48</v>
      </c>
      <c r="B25" s="584"/>
      <c r="C25" s="590">
        <f>SUM(C10:C24)</f>
        <v>639009.3379262873</v>
      </c>
      <c r="D25" s="586"/>
      <c r="E25" s="586"/>
      <c r="F25" s="586"/>
      <c r="G25" s="591">
        <f>SUM(G10:G24)</f>
        <v>98827.8687</v>
      </c>
      <c r="H25" s="592">
        <f>G25/C25</f>
        <v>0.15465794133887956</v>
      </c>
      <c r="I25" s="591">
        <f>SUM(I10:I24)</f>
        <v>54693.547</v>
      </c>
      <c r="J25" s="592">
        <f>I25/C25</f>
        <v>0.08559115454789981</v>
      </c>
      <c r="K25" s="591">
        <f>SUM(K10:K24)</f>
        <v>66283.02</v>
      </c>
      <c r="L25" s="592">
        <f>K25/C25</f>
        <v>0.10372777996500272</v>
      </c>
      <c r="M25" s="591">
        <f>SUM(M10:M24)</f>
        <v>73283.182</v>
      </c>
      <c r="N25" s="592">
        <f>M25/C25</f>
        <v>0.11468248998961195</v>
      </c>
      <c r="O25" s="591">
        <f>SUM(O10:O24)</f>
        <v>86084.22582628747</v>
      </c>
      <c r="P25" s="592">
        <f>O25/C25</f>
        <v>0.1347151296812781</v>
      </c>
      <c r="Q25" s="591">
        <f>SUM(Q10:Q24)</f>
        <v>65724.78066666666</v>
      </c>
      <c r="R25" s="592">
        <f>Q25/C25</f>
        <v>0.10285417875105968</v>
      </c>
      <c r="S25" s="591">
        <f>SUM(S10:S24)</f>
        <v>65724.78066666666</v>
      </c>
      <c r="T25" s="592">
        <f>S25/C25</f>
        <v>0.10285417875105968</v>
      </c>
      <c r="U25" s="591">
        <f>SUM(U10:U24)</f>
        <v>65724.78066666666</v>
      </c>
      <c r="V25" s="592">
        <f>U25/C25</f>
        <v>0.10285417875105968</v>
      </c>
      <c r="W25" s="591">
        <f>SUM(W10:W24)</f>
        <v>62663.15239999999</v>
      </c>
      <c r="X25" s="592">
        <f>W25/C25</f>
        <v>0.09806296822414898</v>
      </c>
      <c r="Y25" s="588"/>
      <c r="Z25" s="588"/>
      <c r="AA25" s="588"/>
      <c r="AB25" s="588"/>
      <c r="AC25" s="588"/>
      <c r="AD25" s="588"/>
    </row>
    <row r="26" spans="1:30" ht="14.25">
      <c r="A26" s="589" t="s">
        <v>49</v>
      </c>
      <c r="B26" s="584"/>
      <c r="C26" s="593"/>
      <c r="D26" s="586"/>
      <c r="E26" s="586"/>
      <c r="F26" s="586"/>
      <c r="G26" s="591">
        <f>G25</f>
        <v>98827.8687</v>
      </c>
      <c r="H26" s="592">
        <f>H25</f>
        <v>0.15465794133887956</v>
      </c>
      <c r="I26" s="591">
        <f aca="true" t="shared" si="0" ref="I26:X26">I25+G26</f>
        <v>153521.4157</v>
      </c>
      <c r="J26" s="592">
        <f t="shared" si="0"/>
        <v>0.24024909588677937</v>
      </c>
      <c r="K26" s="591">
        <f t="shared" si="0"/>
        <v>219804.43570000003</v>
      </c>
      <c r="L26" s="592">
        <f t="shared" si="0"/>
        <v>0.3439768758517821</v>
      </c>
      <c r="M26" s="591">
        <f t="shared" si="0"/>
        <v>293087.61770000006</v>
      </c>
      <c r="N26" s="592">
        <f t="shared" si="0"/>
        <v>0.45865936584139405</v>
      </c>
      <c r="O26" s="591">
        <f t="shared" si="0"/>
        <v>379171.8435262875</v>
      </c>
      <c r="P26" s="592">
        <f t="shared" si="0"/>
        <v>0.5933744955226722</v>
      </c>
      <c r="Q26" s="591">
        <f t="shared" si="0"/>
        <v>444896.62419295416</v>
      </c>
      <c r="R26" s="592">
        <f t="shared" si="0"/>
        <v>0.6962286742737318</v>
      </c>
      <c r="S26" s="591">
        <f t="shared" si="0"/>
        <v>510621.40485962084</v>
      </c>
      <c r="T26" s="592">
        <f t="shared" si="0"/>
        <v>0.7990828530247915</v>
      </c>
      <c r="U26" s="591">
        <f t="shared" si="0"/>
        <v>576346.1855262875</v>
      </c>
      <c r="V26" s="592">
        <f t="shared" si="0"/>
        <v>0.9019370317758513</v>
      </c>
      <c r="W26" s="591">
        <f t="shared" si="0"/>
        <v>639009.3379262876</v>
      </c>
      <c r="X26" s="592">
        <f t="shared" si="0"/>
        <v>1.0000000000000002</v>
      </c>
      <c r="Y26" s="588"/>
      <c r="Z26" s="588"/>
      <c r="AA26" s="588"/>
      <c r="AB26" s="588"/>
      <c r="AC26" s="588"/>
      <c r="AD26" s="588"/>
    </row>
    <row r="27" spans="3:30" ht="12.75"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</row>
    <row r="28" spans="3:30" ht="12.75"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</row>
    <row r="29" spans="2:30" ht="12.75">
      <c r="B29" s="418"/>
      <c r="C29" s="418"/>
      <c r="D29" s="418"/>
      <c r="E29" s="418"/>
      <c r="F29" s="418"/>
      <c r="G29" s="418"/>
      <c r="H29" s="418"/>
      <c r="I29" s="418"/>
      <c r="J29" s="418"/>
      <c r="K29" s="418"/>
      <c r="L29" s="418"/>
      <c r="M29" s="418"/>
      <c r="N29" s="418"/>
      <c r="O29" s="418"/>
      <c r="P29" s="418"/>
      <c r="Q29" s="418"/>
      <c r="R29" s="418"/>
      <c r="S29" s="418"/>
      <c r="T29" s="418"/>
      <c r="U29" s="418"/>
      <c r="V29" s="418"/>
      <c r="W29" s="418"/>
      <c r="X29" s="418"/>
      <c r="Y29" s="418"/>
      <c r="Z29" s="418"/>
      <c r="AA29" s="418"/>
      <c r="AB29" s="418"/>
      <c r="AC29" s="418"/>
      <c r="AD29" s="418"/>
    </row>
    <row r="30" spans="2:30" ht="15.75">
      <c r="B30" s="419"/>
      <c r="C30" s="419"/>
      <c r="D30" s="419"/>
      <c r="E30" s="419"/>
      <c r="F30" s="419"/>
      <c r="G30" s="419"/>
      <c r="H30" s="419"/>
      <c r="I30" s="419"/>
      <c r="J30" s="419"/>
      <c r="K30" s="419"/>
      <c r="L30" s="419"/>
      <c r="M30" s="419"/>
      <c r="N30" s="419"/>
      <c r="O30" s="419"/>
      <c r="P30" s="419"/>
      <c r="Q30" s="419"/>
      <c r="R30" s="419"/>
      <c r="S30" s="419"/>
      <c r="T30" s="419"/>
      <c r="U30" s="419"/>
      <c r="V30" s="419"/>
      <c r="W30" s="419"/>
      <c r="X30" s="419"/>
      <c r="Y30" s="419"/>
      <c r="Z30" s="419"/>
      <c r="AA30" s="419"/>
      <c r="AB30" s="419"/>
      <c r="AC30" s="419"/>
      <c r="AD30" s="419"/>
    </row>
    <row r="31" spans="1:30" ht="12.75">
      <c r="A31" s="418"/>
      <c r="B31" s="418"/>
      <c r="C31" s="418"/>
      <c r="D31" s="418"/>
      <c r="E31" s="418"/>
      <c r="F31" s="418"/>
      <c r="G31" s="418"/>
      <c r="H31" s="418"/>
      <c r="I31" s="418"/>
      <c r="J31" s="418"/>
      <c r="K31" s="291"/>
      <c r="L31" s="291"/>
      <c r="M31" s="291"/>
      <c r="N31" s="291"/>
      <c r="O31" s="291"/>
      <c r="P31" s="291"/>
      <c r="Q31" s="291"/>
      <c r="R31" s="291"/>
      <c r="S31" s="291"/>
      <c r="T31" s="291"/>
      <c r="U31" s="291"/>
      <c r="V31" s="291"/>
      <c r="W31" s="291"/>
      <c r="X31" s="291"/>
      <c r="Y31" s="291"/>
      <c r="Z31" s="291"/>
      <c r="AA31" s="291"/>
      <c r="AB31" s="291"/>
      <c r="AC31" s="291"/>
      <c r="AD31" s="291"/>
    </row>
    <row r="32" spans="1:30" ht="15.75">
      <c r="A32" s="419"/>
      <c r="B32" s="419"/>
      <c r="C32" s="419"/>
      <c r="D32" s="419"/>
      <c r="E32" s="419"/>
      <c r="F32" s="419"/>
      <c r="G32" s="419"/>
      <c r="H32" s="419"/>
      <c r="I32" s="419"/>
      <c r="J32" s="419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</row>
    <row r="33" spans="1:30" ht="15.75">
      <c r="A33" s="419"/>
      <c r="B33" s="419"/>
      <c r="C33" s="419"/>
      <c r="D33" s="419"/>
      <c r="E33" s="419"/>
      <c r="F33" s="419"/>
      <c r="G33" s="419"/>
      <c r="H33" s="419"/>
      <c r="I33" s="419"/>
      <c r="J33" s="419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</row>
    <row r="34" spans="1:30" ht="15.75">
      <c r="A34" s="419"/>
      <c r="B34" s="419"/>
      <c r="C34" s="419"/>
      <c r="D34" s="419"/>
      <c r="E34" s="419"/>
      <c r="F34" s="419"/>
      <c r="G34" s="419"/>
      <c r="H34" s="419"/>
      <c r="I34" s="419"/>
      <c r="J34" s="419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</row>
  </sheetData>
  <sheetProtection/>
  <mergeCells count="32">
    <mergeCell ref="O9:P9"/>
    <mergeCell ref="Q9:R9"/>
    <mergeCell ref="A8:A9"/>
    <mergeCell ref="B8:B9"/>
    <mergeCell ref="C8:C9"/>
    <mergeCell ref="A34:J34"/>
    <mergeCell ref="D10:D26"/>
    <mergeCell ref="E10:E26"/>
    <mergeCell ref="F10:F26"/>
    <mergeCell ref="B30:AD30"/>
    <mergeCell ref="B29:AD29"/>
    <mergeCell ref="A33:J33"/>
    <mergeCell ref="W9:X9"/>
    <mergeCell ref="Y10:Y26"/>
    <mergeCell ref="G9:H9"/>
    <mergeCell ref="I9:J9"/>
    <mergeCell ref="AB10:AB26"/>
    <mergeCell ref="AC10:AC26"/>
    <mergeCell ref="S9:T9"/>
    <mergeCell ref="U9:V9"/>
    <mergeCell ref="K9:L9"/>
    <mergeCell ref="M9:N9"/>
    <mergeCell ref="Z10:Z26"/>
    <mergeCell ref="AA10:AA26"/>
    <mergeCell ref="A31:J31"/>
    <mergeCell ref="A32:J32"/>
    <mergeCell ref="AD10:AD26"/>
    <mergeCell ref="A1:AD1"/>
    <mergeCell ref="A2:AD2"/>
    <mergeCell ref="A3:AD3"/>
    <mergeCell ref="A4:AD5"/>
    <mergeCell ref="A6:AD6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8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0">
      <selection activeCell="D37" sqref="D37:H37"/>
    </sheetView>
  </sheetViews>
  <sheetFormatPr defaultColWidth="9.140625" defaultRowHeight="12.75"/>
  <cols>
    <col min="1" max="6" width="9.140625" style="107" customWidth="1"/>
    <col min="7" max="7" width="9.7109375" style="107" customWidth="1"/>
    <col min="8" max="8" width="11.00390625" style="107" customWidth="1"/>
    <col min="9" max="9" width="9.140625" style="107" customWidth="1"/>
    <col min="10" max="10" width="8.28125" style="107" customWidth="1"/>
    <col min="11" max="16384" width="9.140625" style="107" customWidth="1"/>
  </cols>
  <sheetData>
    <row r="1" spans="1:11" ht="15">
      <c r="A1" s="488" t="s">
        <v>132</v>
      </c>
      <c r="B1" s="489"/>
      <c r="C1" s="489"/>
      <c r="D1" s="489"/>
      <c r="E1" s="489"/>
      <c r="F1" s="489"/>
      <c r="G1" s="490"/>
      <c r="H1" s="103" t="s">
        <v>133</v>
      </c>
      <c r="I1" s="104"/>
      <c r="J1" s="105" t="s">
        <v>134</v>
      </c>
      <c r="K1" s="106"/>
    </row>
    <row r="2" spans="1:11" ht="15">
      <c r="A2" s="491"/>
      <c r="B2" s="492"/>
      <c r="C2" s="492"/>
      <c r="D2" s="492"/>
      <c r="E2" s="492"/>
      <c r="F2" s="492"/>
      <c r="G2" s="493"/>
      <c r="H2" s="497" t="s">
        <v>173</v>
      </c>
      <c r="I2" s="498"/>
      <c r="J2" s="501">
        <v>42870</v>
      </c>
      <c r="K2" s="502"/>
    </row>
    <row r="3" spans="1:11" ht="15.75" thickBot="1">
      <c r="A3" s="494"/>
      <c r="B3" s="495"/>
      <c r="C3" s="495"/>
      <c r="D3" s="495"/>
      <c r="E3" s="495"/>
      <c r="F3" s="495"/>
      <c r="G3" s="496"/>
      <c r="H3" s="499"/>
      <c r="I3" s="500"/>
      <c r="J3" s="503"/>
      <c r="K3" s="504"/>
    </row>
    <row r="4" spans="1:11" ht="15.75" thickBot="1">
      <c r="A4" s="108" t="s">
        <v>135</v>
      </c>
      <c r="B4" s="505"/>
      <c r="C4" s="505"/>
      <c r="D4" s="505"/>
      <c r="E4" s="505"/>
      <c r="F4" s="505"/>
      <c r="G4" s="505"/>
      <c r="H4" s="505"/>
      <c r="I4" s="506"/>
      <c r="J4" s="507"/>
      <c r="K4" s="508"/>
    </row>
    <row r="5" spans="1:11" ht="15">
      <c r="A5" s="509" t="s">
        <v>136</v>
      </c>
      <c r="B5" s="512" t="s">
        <v>131</v>
      </c>
      <c r="C5" s="513"/>
      <c r="D5" s="513"/>
      <c r="E5" s="513"/>
      <c r="F5" s="513"/>
      <c r="G5" s="513"/>
      <c r="H5" s="513"/>
      <c r="I5" s="514"/>
      <c r="J5" s="521"/>
      <c r="K5" s="522"/>
    </row>
    <row r="6" spans="1:11" ht="15">
      <c r="A6" s="510"/>
      <c r="B6" s="515"/>
      <c r="C6" s="516"/>
      <c r="D6" s="516"/>
      <c r="E6" s="516"/>
      <c r="F6" s="516"/>
      <c r="G6" s="516"/>
      <c r="H6" s="516"/>
      <c r="I6" s="517"/>
      <c r="J6" s="523"/>
      <c r="K6" s="524"/>
    </row>
    <row r="7" spans="1:11" ht="21.75" customHeight="1" thickBot="1">
      <c r="A7" s="511"/>
      <c r="B7" s="518"/>
      <c r="C7" s="519"/>
      <c r="D7" s="519"/>
      <c r="E7" s="519"/>
      <c r="F7" s="519"/>
      <c r="G7" s="519"/>
      <c r="H7" s="519"/>
      <c r="I7" s="520"/>
      <c r="J7" s="109" t="s">
        <v>137</v>
      </c>
      <c r="K7" s="110" t="s">
        <v>138</v>
      </c>
    </row>
    <row r="8" spans="1:14" ht="15.75" thickTop="1">
      <c r="A8" s="462" t="s">
        <v>52</v>
      </c>
      <c r="B8" s="485" t="s">
        <v>139</v>
      </c>
      <c r="C8" s="429"/>
      <c r="D8" s="486"/>
      <c r="E8" s="470" t="s">
        <v>54</v>
      </c>
      <c r="F8" s="470" t="s">
        <v>140</v>
      </c>
      <c r="G8" s="483" t="s">
        <v>141</v>
      </c>
      <c r="H8" s="483" t="s">
        <v>142</v>
      </c>
      <c r="I8" s="483" t="s">
        <v>143</v>
      </c>
      <c r="J8" s="469" t="s">
        <v>144</v>
      </c>
      <c r="K8" s="442" t="s">
        <v>145</v>
      </c>
      <c r="N8" s="111"/>
    </row>
    <row r="9" spans="1:11" ht="21" customHeight="1">
      <c r="A9" s="484"/>
      <c r="B9" s="466"/>
      <c r="C9" s="467"/>
      <c r="D9" s="468"/>
      <c r="E9" s="487"/>
      <c r="F9" s="487"/>
      <c r="G9" s="470"/>
      <c r="H9" s="470"/>
      <c r="I9" s="470"/>
      <c r="J9" s="470"/>
      <c r="K9" s="443"/>
    </row>
    <row r="10" spans="1:11" ht="15">
      <c r="A10" s="112"/>
      <c r="B10" s="444"/>
      <c r="C10" s="445"/>
      <c r="D10" s="446"/>
      <c r="E10" s="113"/>
      <c r="F10" s="114"/>
      <c r="G10" s="114"/>
      <c r="H10" s="114"/>
      <c r="I10" s="115"/>
      <c r="J10" s="116"/>
      <c r="K10" s="118"/>
    </row>
    <row r="11" spans="1:11" ht="15">
      <c r="A11" s="112"/>
      <c r="B11" s="444"/>
      <c r="C11" s="445"/>
      <c r="D11" s="446"/>
      <c r="E11" s="113"/>
      <c r="F11" s="114"/>
      <c r="G11" s="114"/>
      <c r="H11" s="114"/>
      <c r="I11" s="115"/>
      <c r="J11" s="116"/>
      <c r="K11" s="118"/>
    </row>
    <row r="12" spans="1:11" ht="10.5" customHeight="1">
      <c r="A12" s="112"/>
      <c r="B12" s="444"/>
      <c r="C12" s="445"/>
      <c r="D12" s="446"/>
      <c r="E12" s="113"/>
      <c r="F12" s="114"/>
      <c r="G12" s="114"/>
      <c r="H12" s="114"/>
      <c r="I12" s="115"/>
      <c r="J12" s="116"/>
      <c r="K12" s="118"/>
    </row>
    <row r="13" spans="1:11" ht="15">
      <c r="A13" s="112"/>
      <c r="B13" s="444"/>
      <c r="C13" s="445"/>
      <c r="D13" s="446"/>
      <c r="E13" s="113"/>
      <c r="F13" s="114"/>
      <c r="G13" s="114"/>
      <c r="H13" s="114"/>
      <c r="I13" s="115"/>
      <c r="J13" s="116"/>
      <c r="K13" s="118"/>
    </row>
    <row r="14" spans="1:11" ht="15.75" thickBot="1">
      <c r="A14" s="478" t="s">
        <v>146</v>
      </c>
      <c r="B14" s="454"/>
      <c r="C14" s="454"/>
      <c r="D14" s="454"/>
      <c r="E14" s="454"/>
      <c r="F14" s="454"/>
      <c r="G14" s="454"/>
      <c r="H14" s="454"/>
      <c r="I14" s="454"/>
      <c r="J14" s="455"/>
      <c r="K14" s="119">
        <f>ROUND(SUM(K10:K13),2)</f>
        <v>0</v>
      </c>
    </row>
    <row r="15" spans="1:11" ht="16.5" thickBot="1" thickTop="1">
      <c r="A15" s="120"/>
      <c r="B15" s="121"/>
      <c r="C15" s="121"/>
      <c r="D15" s="121"/>
      <c r="E15" s="121"/>
      <c r="F15" s="121"/>
      <c r="G15" s="121"/>
      <c r="H15" s="121"/>
      <c r="I15" s="122"/>
      <c r="J15" s="122"/>
      <c r="K15" s="123"/>
    </row>
    <row r="16" spans="1:11" ht="15.75" thickTop="1">
      <c r="A16" s="461" t="s">
        <v>52</v>
      </c>
      <c r="B16" s="471" t="s">
        <v>147</v>
      </c>
      <c r="C16" s="479"/>
      <c r="D16" s="479"/>
      <c r="E16" s="479"/>
      <c r="F16" s="479"/>
      <c r="G16" s="480"/>
      <c r="H16" s="469" t="s">
        <v>54</v>
      </c>
      <c r="I16" s="471" t="s">
        <v>148</v>
      </c>
      <c r="J16" s="469" t="s">
        <v>149</v>
      </c>
      <c r="K16" s="442" t="s">
        <v>145</v>
      </c>
    </row>
    <row r="17" spans="1:11" ht="20.25" customHeight="1">
      <c r="A17" s="462"/>
      <c r="B17" s="472"/>
      <c r="C17" s="481"/>
      <c r="D17" s="481"/>
      <c r="E17" s="481"/>
      <c r="F17" s="481"/>
      <c r="G17" s="482"/>
      <c r="H17" s="470"/>
      <c r="I17" s="472"/>
      <c r="J17" s="470"/>
      <c r="K17" s="443"/>
    </row>
    <row r="18" spans="1:11" ht="15">
      <c r="A18" s="112">
        <v>6127</v>
      </c>
      <c r="B18" s="473" t="s">
        <v>174</v>
      </c>
      <c r="C18" s="474"/>
      <c r="D18" s="474"/>
      <c r="E18" s="474"/>
      <c r="F18" s="474"/>
      <c r="G18" s="475"/>
      <c r="H18" s="124" t="s">
        <v>76</v>
      </c>
      <c r="I18" s="125">
        <v>0.15</v>
      </c>
      <c r="J18" s="126">
        <v>8.81</v>
      </c>
      <c r="K18" s="117">
        <f>ROUND((I18*J18),2)</f>
        <v>1.32</v>
      </c>
    </row>
    <row r="19" spans="1:11" ht="15">
      <c r="A19" s="112">
        <v>4750</v>
      </c>
      <c r="B19" s="473" t="s">
        <v>175</v>
      </c>
      <c r="C19" s="474"/>
      <c r="D19" s="474"/>
      <c r="E19" s="474"/>
      <c r="F19" s="474"/>
      <c r="G19" s="475"/>
      <c r="H19" s="124" t="s">
        <v>76</v>
      </c>
      <c r="I19" s="125">
        <v>0.3</v>
      </c>
      <c r="J19" s="126">
        <v>14.13</v>
      </c>
      <c r="K19" s="117">
        <f>ROUND((I19*J19),2)</f>
        <v>4.24</v>
      </c>
    </row>
    <row r="20" spans="1:11" ht="15">
      <c r="A20" s="127"/>
      <c r="B20" s="473"/>
      <c r="C20" s="474"/>
      <c r="D20" s="474"/>
      <c r="E20" s="474"/>
      <c r="F20" s="474"/>
      <c r="G20" s="475"/>
      <c r="H20" s="124"/>
      <c r="I20" s="125"/>
      <c r="J20" s="126"/>
      <c r="K20" s="117"/>
    </row>
    <row r="21" spans="1:16" ht="15">
      <c r="A21" s="128"/>
      <c r="B21" s="129"/>
      <c r="C21" s="129"/>
      <c r="D21" s="129"/>
      <c r="E21" s="129"/>
      <c r="F21" s="129"/>
      <c r="G21" s="130"/>
      <c r="H21" s="456" t="s">
        <v>150</v>
      </c>
      <c r="I21" s="457"/>
      <c r="J21" s="458"/>
      <c r="K21" s="131">
        <f>ROUND(SUM(K18:K20),2)</f>
        <v>5.56</v>
      </c>
      <c r="N21" s="132" t="s">
        <v>151</v>
      </c>
      <c r="O21" s="132" t="s">
        <v>152</v>
      </c>
      <c r="P21" s="132" t="s">
        <v>153</v>
      </c>
    </row>
    <row r="22" spans="1:16" ht="15">
      <c r="A22" s="120"/>
      <c r="B22" s="121"/>
      <c r="C22" s="121"/>
      <c r="D22" s="121"/>
      <c r="E22" s="121"/>
      <c r="F22" s="121"/>
      <c r="G22" s="133"/>
      <c r="H22" s="476" t="s">
        <v>154</v>
      </c>
      <c r="I22" s="477"/>
      <c r="J22" s="134">
        <v>1.3487</v>
      </c>
      <c r="K22" s="135">
        <f>ROUND(K21*J22,2)</f>
        <v>7.5</v>
      </c>
      <c r="N22" s="132">
        <f>(10.02*2)+(12.45*5)</f>
        <v>82.28999999999999</v>
      </c>
      <c r="O22" s="107">
        <v>3.27</v>
      </c>
      <c r="P22" s="107">
        <f>N22*O22</f>
        <v>269.0883</v>
      </c>
    </row>
    <row r="23" spans="1:11" ht="15.75" thickBot="1">
      <c r="A23" s="136"/>
      <c r="B23" s="137"/>
      <c r="C23" s="137"/>
      <c r="D23" s="137"/>
      <c r="E23" s="137"/>
      <c r="F23" s="137"/>
      <c r="G23" s="138"/>
      <c r="H23" s="453" t="s">
        <v>155</v>
      </c>
      <c r="I23" s="454"/>
      <c r="J23" s="455"/>
      <c r="K23" s="139">
        <f>ROUND(K21+K22,2)</f>
        <v>13.06</v>
      </c>
    </row>
    <row r="24" spans="1:14" ht="15.75" thickTop="1">
      <c r="A24" s="140"/>
      <c r="B24" s="141"/>
      <c r="C24" s="141"/>
      <c r="D24" s="141"/>
      <c r="E24" s="141"/>
      <c r="F24" s="141"/>
      <c r="G24" s="141"/>
      <c r="H24" s="141"/>
      <c r="I24" s="142"/>
      <c r="J24" s="142"/>
      <c r="K24" s="143"/>
      <c r="N24" s="132" t="s">
        <v>156</v>
      </c>
    </row>
    <row r="25" spans="1:16" ht="15">
      <c r="A25" s="144"/>
      <c r="B25" s="145"/>
      <c r="C25" s="145"/>
      <c r="D25" s="145"/>
      <c r="E25" s="145"/>
      <c r="F25" s="145"/>
      <c r="G25" s="146"/>
      <c r="H25" s="456" t="s">
        <v>157</v>
      </c>
      <c r="I25" s="457"/>
      <c r="J25" s="458"/>
      <c r="K25" s="147">
        <f>ROUND(K14+K23,2)</f>
        <v>13.06</v>
      </c>
      <c r="N25" s="148">
        <f>12.45*10.02</f>
        <v>124.74899999999998</v>
      </c>
      <c r="P25" s="149">
        <f>N25/P22</f>
        <v>0.4635987517851946</v>
      </c>
    </row>
    <row r="26" spans="1:11" ht="23.25" customHeight="1">
      <c r="A26" s="459" t="s">
        <v>158</v>
      </c>
      <c r="B26" s="460"/>
      <c r="C26" s="150">
        <v>1</v>
      </c>
      <c r="D26" s="151"/>
      <c r="E26" s="151"/>
      <c r="F26" s="151"/>
      <c r="G26" s="152"/>
      <c r="H26" s="456" t="s">
        <v>159</v>
      </c>
      <c r="I26" s="457"/>
      <c r="J26" s="458"/>
      <c r="K26" s="153">
        <f>ROUND(K25/C26,2)</f>
        <v>13.06</v>
      </c>
    </row>
    <row r="27" spans="1:11" ht="15.75" thickBot="1">
      <c r="A27" s="120"/>
      <c r="B27" s="121"/>
      <c r="C27" s="121"/>
      <c r="D27" s="121"/>
      <c r="E27" s="121"/>
      <c r="F27" s="121"/>
      <c r="G27" s="121"/>
      <c r="H27" s="154"/>
      <c r="I27" s="154"/>
      <c r="J27" s="154"/>
      <c r="K27" s="123"/>
    </row>
    <row r="28" spans="1:11" ht="15.75" thickTop="1">
      <c r="A28" s="461" t="s">
        <v>52</v>
      </c>
      <c r="B28" s="463" t="s">
        <v>160</v>
      </c>
      <c r="C28" s="464"/>
      <c r="D28" s="464"/>
      <c r="E28" s="464"/>
      <c r="F28" s="464"/>
      <c r="G28" s="465"/>
      <c r="H28" s="469" t="s">
        <v>54</v>
      </c>
      <c r="I28" s="471" t="s">
        <v>161</v>
      </c>
      <c r="J28" s="469" t="s">
        <v>162</v>
      </c>
      <c r="K28" s="442" t="s">
        <v>163</v>
      </c>
    </row>
    <row r="29" spans="1:11" ht="19.5" customHeight="1">
      <c r="A29" s="462"/>
      <c r="B29" s="466"/>
      <c r="C29" s="467"/>
      <c r="D29" s="467"/>
      <c r="E29" s="467"/>
      <c r="F29" s="467"/>
      <c r="G29" s="468"/>
      <c r="H29" s="470"/>
      <c r="I29" s="472"/>
      <c r="J29" s="470"/>
      <c r="K29" s="443"/>
    </row>
    <row r="30" spans="1:11" ht="15">
      <c r="A30" s="155">
        <v>34568</v>
      </c>
      <c r="B30" s="444" t="s">
        <v>176</v>
      </c>
      <c r="C30" s="445"/>
      <c r="D30" s="445"/>
      <c r="E30" s="445"/>
      <c r="F30" s="445"/>
      <c r="G30" s="446"/>
      <c r="H30" s="113" t="s">
        <v>75</v>
      </c>
      <c r="I30" s="156">
        <v>2.56</v>
      </c>
      <c r="J30" s="116">
        <v>2.09</v>
      </c>
      <c r="K30" s="157">
        <f>ROUND(I30*J30,2)</f>
        <v>5.35</v>
      </c>
    </row>
    <row r="31" spans="1:11" ht="15" customHeight="1">
      <c r="A31" s="155">
        <v>34439</v>
      </c>
      <c r="B31" s="444" t="s">
        <v>343</v>
      </c>
      <c r="C31" s="445"/>
      <c r="D31" s="445"/>
      <c r="E31" s="445"/>
      <c r="F31" s="445"/>
      <c r="G31" s="446"/>
      <c r="H31" s="113" t="s">
        <v>77</v>
      </c>
      <c r="I31" s="156">
        <v>0.54</v>
      </c>
      <c r="J31" s="116">
        <v>4.77</v>
      </c>
      <c r="K31" s="157">
        <f>ROUND(I31*J31,2)</f>
        <v>2.58</v>
      </c>
    </row>
    <row r="32" spans="1:11" ht="28.5" customHeight="1" thickBot="1">
      <c r="A32" s="155">
        <v>34492</v>
      </c>
      <c r="B32" s="444" t="s">
        <v>177</v>
      </c>
      <c r="C32" s="445"/>
      <c r="D32" s="445"/>
      <c r="E32" s="445"/>
      <c r="F32" s="445"/>
      <c r="G32" s="446"/>
      <c r="H32" s="113" t="s">
        <v>2</v>
      </c>
      <c r="I32" s="156">
        <v>0.0266</v>
      </c>
      <c r="J32" s="116">
        <v>236.4</v>
      </c>
      <c r="K32" s="157">
        <f>ROUND(I32*J32,2)</f>
        <v>6.29</v>
      </c>
    </row>
    <row r="33" spans="1:11" ht="16.5" thickBot="1" thickTop="1">
      <c r="A33" s="447" t="s">
        <v>164</v>
      </c>
      <c r="B33" s="448"/>
      <c r="C33" s="448"/>
      <c r="D33" s="448"/>
      <c r="E33" s="448"/>
      <c r="F33" s="448"/>
      <c r="G33" s="448"/>
      <c r="H33" s="448"/>
      <c r="I33" s="448"/>
      <c r="J33" s="449"/>
      <c r="K33" s="158">
        <f>ROUND(SUM(K30:K32),2)</f>
        <v>14.22</v>
      </c>
    </row>
    <row r="34" spans="1:11" ht="15.75" thickTop="1">
      <c r="A34" s="450"/>
      <c r="B34" s="451"/>
      <c r="C34" s="451"/>
      <c r="D34" s="451"/>
      <c r="E34" s="451"/>
      <c r="F34" s="451"/>
      <c r="G34" s="451"/>
      <c r="H34" s="451"/>
      <c r="I34" s="451"/>
      <c r="J34" s="451"/>
      <c r="K34" s="452"/>
    </row>
    <row r="35" spans="1:11" ht="24" customHeight="1">
      <c r="A35" s="428" t="s">
        <v>165</v>
      </c>
      <c r="B35" s="429"/>
      <c r="C35" s="159" t="s">
        <v>166</v>
      </c>
      <c r="D35" s="430"/>
      <c r="E35" s="430"/>
      <c r="F35" s="430"/>
      <c r="G35" s="430"/>
      <c r="H35" s="431"/>
      <c r="I35" s="432" t="s">
        <v>167</v>
      </c>
      <c r="J35" s="432"/>
      <c r="K35" s="160">
        <f>ROUND(K26+K33,2)</f>
        <v>27.28</v>
      </c>
    </row>
    <row r="36" spans="1:11" ht="15">
      <c r="A36" s="428"/>
      <c r="B36" s="429"/>
      <c r="C36" s="161" t="s">
        <v>168</v>
      </c>
      <c r="D36" s="433">
        <v>42856</v>
      </c>
      <c r="E36" s="434"/>
      <c r="F36" s="434"/>
      <c r="G36" s="434"/>
      <c r="H36" s="435"/>
      <c r="I36" s="162" t="s">
        <v>169</v>
      </c>
      <c r="J36" s="163">
        <v>0</v>
      </c>
      <c r="K36" s="164">
        <f>ROUND(J36*K35,2)</f>
        <v>0</v>
      </c>
    </row>
    <row r="37" spans="1:11" ht="22.5" customHeight="1" thickBot="1">
      <c r="A37" s="428"/>
      <c r="B37" s="429"/>
      <c r="C37" s="165" t="s">
        <v>170</v>
      </c>
      <c r="D37" s="436"/>
      <c r="E37" s="436"/>
      <c r="F37" s="436"/>
      <c r="G37" s="436"/>
      <c r="H37" s="437"/>
      <c r="I37" s="438" t="s">
        <v>171</v>
      </c>
      <c r="J37" s="438"/>
      <c r="K37" s="166">
        <f>ROUND(K35+K36,2)</f>
        <v>27.28</v>
      </c>
    </row>
    <row r="38" spans="1:11" ht="15.75" thickTop="1">
      <c r="A38" s="423" t="s">
        <v>172</v>
      </c>
      <c r="B38" s="424"/>
      <c r="C38" s="424"/>
      <c r="D38" s="424"/>
      <c r="E38" s="424"/>
      <c r="F38" s="424"/>
      <c r="G38" s="424"/>
      <c r="H38" s="424"/>
      <c r="I38" s="167"/>
      <c r="J38" s="167"/>
      <c r="K38" s="168"/>
    </row>
    <row r="39" spans="1:11" ht="15">
      <c r="A39" s="439" t="s">
        <v>179</v>
      </c>
      <c r="B39" s="440"/>
      <c r="C39" s="440"/>
      <c r="D39" s="440"/>
      <c r="E39" s="440"/>
      <c r="F39" s="440"/>
      <c r="G39" s="440"/>
      <c r="H39" s="440"/>
      <c r="I39" s="440"/>
      <c r="J39" s="440"/>
      <c r="K39" s="441"/>
    </row>
    <row r="40" spans="1:11" ht="15.75" thickBot="1">
      <c r="A40" s="425" t="s">
        <v>178</v>
      </c>
      <c r="B40" s="426"/>
      <c r="C40" s="426"/>
      <c r="D40" s="426"/>
      <c r="E40" s="426"/>
      <c r="F40" s="426"/>
      <c r="G40" s="426"/>
      <c r="H40" s="426"/>
      <c r="I40" s="426"/>
      <c r="J40" s="426"/>
      <c r="K40" s="427"/>
    </row>
  </sheetData>
  <sheetProtection/>
  <mergeCells count="57">
    <mergeCell ref="A1:G3"/>
    <mergeCell ref="H2:I3"/>
    <mergeCell ref="J2:K3"/>
    <mergeCell ref="B4:I4"/>
    <mergeCell ref="J4:K4"/>
    <mergeCell ref="A5:A7"/>
    <mergeCell ref="B5:I7"/>
    <mergeCell ref="J5:K6"/>
    <mergeCell ref="A8:A9"/>
    <mergeCell ref="B8:D9"/>
    <mergeCell ref="E8:E9"/>
    <mergeCell ref="F8:F9"/>
    <mergeCell ref="G8:G9"/>
    <mergeCell ref="H8:H9"/>
    <mergeCell ref="I8:I9"/>
    <mergeCell ref="J8:J9"/>
    <mergeCell ref="K8:K9"/>
    <mergeCell ref="B10:D10"/>
    <mergeCell ref="B11:D11"/>
    <mergeCell ref="B12:D12"/>
    <mergeCell ref="B13:D13"/>
    <mergeCell ref="A14:J14"/>
    <mergeCell ref="A16:A17"/>
    <mergeCell ref="B16:G17"/>
    <mergeCell ref="H16:H17"/>
    <mergeCell ref="I16:I17"/>
    <mergeCell ref="J16:J17"/>
    <mergeCell ref="K16:K17"/>
    <mergeCell ref="B18:G18"/>
    <mergeCell ref="B19:G19"/>
    <mergeCell ref="B20:G20"/>
    <mergeCell ref="H21:J21"/>
    <mergeCell ref="H22:I22"/>
    <mergeCell ref="H23:J23"/>
    <mergeCell ref="H25:J25"/>
    <mergeCell ref="A26:B26"/>
    <mergeCell ref="H26:J26"/>
    <mergeCell ref="A28:A29"/>
    <mergeCell ref="B28:G29"/>
    <mergeCell ref="H28:H29"/>
    <mergeCell ref="I28:I29"/>
    <mergeCell ref="J28:J29"/>
    <mergeCell ref="K28:K29"/>
    <mergeCell ref="B30:G30"/>
    <mergeCell ref="B32:G32"/>
    <mergeCell ref="A33:J33"/>
    <mergeCell ref="A34:K34"/>
    <mergeCell ref="B31:G31"/>
    <mergeCell ref="A38:H38"/>
    <mergeCell ref="A40:K40"/>
    <mergeCell ref="A35:B37"/>
    <mergeCell ref="D35:H35"/>
    <mergeCell ref="I35:J35"/>
    <mergeCell ref="D36:H36"/>
    <mergeCell ref="D37:H37"/>
    <mergeCell ref="I37:J37"/>
    <mergeCell ref="A39:K39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L35"/>
  <sheetViews>
    <sheetView showGridLines="0" zoomScaleSheetLayoutView="115" zoomScalePageLayoutView="0" workbookViewId="0" topLeftCell="A1">
      <selection activeCell="J13" sqref="J13"/>
    </sheetView>
  </sheetViews>
  <sheetFormatPr defaultColWidth="9.140625" defaultRowHeight="12.75"/>
  <cols>
    <col min="1" max="1" width="9.57421875" style="194" bestFit="1" customWidth="1"/>
    <col min="2" max="2" width="36.421875" style="194" bestFit="1" customWidth="1"/>
    <col min="3" max="3" width="8.28125" style="213" customWidth="1"/>
    <col min="4" max="4" width="3.140625" style="237" bestFit="1" customWidth="1"/>
    <col min="5" max="5" width="9.28125" style="194" customWidth="1"/>
    <col min="6" max="6" width="49.57421875" style="194" customWidth="1"/>
    <col min="7" max="16384" width="9.140625" style="194" customWidth="1"/>
  </cols>
  <sheetData>
    <row r="1" spans="1:8" ht="15.75">
      <c r="A1" s="547" t="s">
        <v>212</v>
      </c>
      <c r="B1" s="547"/>
      <c r="C1" s="547"/>
      <c r="D1" s="547"/>
      <c r="E1" s="547"/>
      <c r="F1" s="547"/>
      <c r="G1" s="547"/>
      <c r="H1" s="547"/>
    </row>
    <row r="2" spans="1:8" ht="15.75">
      <c r="A2" s="193"/>
      <c r="B2" s="193"/>
      <c r="C2" s="193"/>
      <c r="D2" s="193"/>
      <c r="E2" s="193"/>
      <c r="F2" s="193"/>
      <c r="G2" s="193"/>
      <c r="H2" s="193"/>
    </row>
    <row r="3" s="195" customFormat="1" ht="15.75">
      <c r="E3" s="196"/>
    </row>
    <row r="4" spans="1:8" s="199" customFormat="1" ht="12.75">
      <c r="A4" s="197" t="s">
        <v>184</v>
      </c>
      <c r="B4" s="548" t="s">
        <v>231</v>
      </c>
      <c r="C4" s="548"/>
      <c r="D4" s="548"/>
      <c r="E4" s="198"/>
      <c r="F4" s="549" t="s">
        <v>213</v>
      </c>
      <c r="G4" s="549"/>
      <c r="H4" s="549"/>
    </row>
    <row r="5" spans="1:8" s="200" customFormat="1" ht="12.75">
      <c r="A5" s="197" t="s">
        <v>185</v>
      </c>
      <c r="B5" s="548"/>
      <c r="C5" s="548"/>
      <c r="D5" s="548"/>
      <c r="E5" s="198"/>
      <c r="F5" s="550" t="s">
        <v>214</v>
      </c>
      <c r="G5" s="550"/>
      <c r="H5" s="550"/>
    </row>
    <row r="6" spans="1:8" s="200" customFormat="1" ht="12.75">
      <c r="A6" s="201"/>
      <c r="B6" s="202"/>
      <c r="C6" s="203"/>
      <c r="D6" s="204"/>
      <c r="E6" s="198"/>
      <c r="F6" s="550"/>
      <c r="G6" s="550"/>
      <c r="H6" s="550"/>
    </row>
    <row r="7" spans="1:8" s="200" customFormat="1" ht="12.75">
      <c r="A7" s="525" t="s">
        <v>186</v>
      </c>
      <c r="B7" s="525"/>
      <c r="C7" s="525"/>
      <c r="D7" s="525"/>
      <c r="E7" s="198"/>
      <c r="F7" s="550"/>
      <c r="G7" s="550"/>
      <c r="H7" s="550"/>
    </row>
    <row r="8" spans="1:8" s="200" customFormat="1" ht="12.75">
      <c r="A8" s="194"/>
      <c r="B8" s="544" t="s">
        <v>209</v>
      </c>
      <c r="C8" s="544"/>
      <c r="D8" s="544"/>
      <c r="E8" s="198"/>
      <c r="F8" s="545" t="s">
        <v>215</v>
      </c>
      <c r="G8" s="535" t="s">
        <v>216</v>
      </c>
      <c r="H8" s="537"/>
    </row>
    <row r="9" spans="1:8" s="209" customFormat="1" ht="12.75">
      <c r="A9" s="194"/>
      <c r="B9" s="205"/>
      <c r="C9" s="206"/>
      <c r="D9" s="207"/>
      <c r="E9" s="198"/>
      <c r="F9" s="546"/>
      <c r="G9" s="208" t="s">
        <v>217</v>
      </c>
      <c r="H9" s="208" t="s">
        <v>218</v>
      </c>
    </row>
    <row r="10" spans="1:8" ht="12.75">
      <c r="A10" s="525" t="s">
        <v>187</v>
      </c>
      <c r="B10" s="525"/>
      <c r="C10" s="525"/>
      <c r="D10" s="525"/>
      <c r="F10" s="210" t="s">
        <v>203</v>
      </c>
      <c r="G10" s="211">
        <v>20.34</v>
      </c>
      <c r="H10" s="211">
        <v>25</v>
      </c>
    </row>
    <row r="11" spans="1:8" s="212" customFormat="1" ht="12.75">
      <c r="A11" s="194"/>
      <c r="B11" s="544" t="s">
        <v>203</v>
      </c>
      <c r="C11" s="544"/>
      <c r="D11" s="544"/>
      <c r="F11" s="210" t="s">
        <v>219</v>
      </c>
      <c r="G11" s="211">
        <v>19.6</v>
      </c>
      <c r="H11" s="211">
        <v>24.23</v>
      </c>
    </row>
    <row r="12" spans="2:8" ht="12.75">
      <c r="B12" s="213"/>
      <c r="D12" s="214"/>
      <c r="F12" s="210" t="s">
        <v>220</v>
      </c>
      <c r="G12" s="211">
        <v>20.76</v>
      </c>
      <c r="H12" s="211">
        <v>26.44</v>
      </c>
    </row>
    <row r="13" spans="1:12" ht="25.5">
      <c r="A13" s="525" t="s">
        <v>188</v>
      </c>
      <c r="B13" s="525"/>
      <c r="C13" s="525"/>
      <c r="D13" s="525"/>
      <c r="F13" s="210" t="s">
        <v>221</v>
      </c>
      <c r="G13" s="211">
        <v>24</v>
      </c>
      <c r="H13" s="211">
        <v>27.86</v>
      </c>
      <c r="L13" s="215"/>
    </row>
    <row r="14" spans="1:8" ht="12.75">
      <c r="A14" s="212"/>
      <c r="B14" s="216"/>
      <c r="C14" s="217"/>
      <c r="D14" s="218"/>
      <c r="F14" s="210" t="s">
        <v>222</v>
      </c>
      <c r="G14" s="211">
        <v>22.8</v>
      </c>
      <c r="H14" s="211">
        <v>30.95</v>
      </c>
    </row>
    <row r="15" spans="1:8" s="212" customFormat="1" ht="12.75">
      <c r="A15" s="219"/>
      <c r="B15" s="220" t="s">
        <v>189</v>
      </c>
      <c r="C15" s="221">
        <v>4</v>
      </c>
      <c r="D15" s="222" t="s">
        <v>190</v>
      </c>
      <c r="F15" s="210" t="s">
        <v>223</v>
      </c>
      <c r="G15" s="211">
        <v>11.1</v>
      </c>
      <c r="H15" s="211">
        <v>16.8</v>
      </c>
    </row>
    <row r="16" spans="1:8" ht="12.75">
      <c r="A16" s="219"/>
      <c r="B16" s="220" t="s">
        <v>191</v>
      </c>
      <c r="C16" s="221">
        <v>1</v>
      </c>
      <c r="D16" s="222" t="s">
        <v>190</v>
      </c>
      <c r="F16" s="532" t="s">
        <v>224</v>
      </c>
      <c r="G16" s="532"/>
      <c r="H16" s="532"/>
    </row>
    <row r="17" spans="1:8" ht="25.5">
      <c r="A17" s="219"/>
      <c r="B17" s="220" t="s">
        <v>192</v>
      </c>
      <c r="C17" s="221">
        <v>0.6</v>
      </c>
      <c r="D17" s="222" t="s">
        <v>190</v>
      </c>
      <c r="E17" s="213"/>
      <c r="F17" s="533"/>
      <c r="G17" s="533"/>
      <c r="H17" s="533"/>
    </row>
    <row r="18" spans="1:8" ht="25.5">
      <c r="A18" s="219"/>
      <c r="B18" s="220" t="s">
        <v>193</v>
      </c>
      <c r="C18" s="221">
        <v>1.02</v>
      </c>
      <c r="D18" s="222" t="s">
        <v>190</v>
      </c>
      <c r="F18" s="533"/>
      <c r="G18" s="533"/>
      <c r="H18" s="533"/>
    </row>
    <row r="19" spans="1:8" s="212" customFormat="1" ht="12.75">
      <c r="A19" s="223"/>
      <c r="B19" s="224"/>
      <c r="C19" s="225"/>
      <c r="D19" s="222"/>
      <c r="F19" s="226"/>
      <c r="G19" s="226"/>
      <c r="H19" s="226"/>
    </row>
    <row r="20" spans="1:8" ht="12.75">
      <c r="A20" s="219"/>
      <c r="B20" s="220" t="s">
        <v>194</v>
      </c>
      <c r="C20" s="221">
        <v>6.92</v>
      </c>
      <c r="D20" s="222" t="s">
        <v>190</v>
      </c>
      <c r="F20" s="533" t="s">
        <v>225</v>
      </c>
      <c r="G20" s="533"/>
      <c r="H20" s="533"/>
    </row>
    <row r="21" spans="3:8" ht="12.75">
      <c r="C21" s="227"/>
      <c r="D21" s="228"/>
      <c r="F21" s="533"/>
      <c r="G21" s="533"/>
      <c r="H21" s="533"/>
    </row>
    <row r="22" spans="1:8" ht="12.75">
      <c r="A22" s="525" t="s">
        <v>195</v>
      </c>
      <c r="B22" s="525"/>
      <c r="C22" s="525"/>
      <c r="D22" s="525"/>
      <c r="F22" s="533"/>
      <c r="G22" s="533"/>
      <c r="H22" s="533"/>
    </row>
    <row r="23" spans="1:8" ht="12.75">
      <c r="A23" s="212"/>
      <c r="B23" s="216"/>
      <c r="C23" s="229"/>
      <c r="D23" s="230"/>
      <c r="F23" s="534" t="s">
        <v>226</v>
      </c>
      <c r="G23" s="534"/>
      <c r="H23" s="534"/>
    </row>
    <row r="24" spans="1:8" ht="12.75">
      <c r="A24" s="219"/>
      <c r="B24" s="231" t="s">
        <v>196</v>
      </c>
      <c r="C24" s="232">
        <f>C25+C26+C27+C28</f>
        <v>13.15</v>
      </c>
      <c r="D24" s="233" t="s">
        <v>190</v>
      </c>
      <c r="E24" s="223"/>
      <c r="F24" s="534"/>
      <c r="G24" s="534"/>
      <c r="H24" s="534"/>
    </row>
    <row r="25" spans="2:8" ht="12.75">
      <c r="B25" s="234" t="s">
        <v>197</v>
      </c>
      <c r="C25" s="221">
        <v>5</v>
      </c>
      <c r="D25" s="222" t="s">
        <v>190</v>
      </c>
      <c r="F25" s="534"/>
      <c r="G25" s="534"/>
      <c r="H25" s="534"/>
    </row>
    <row r="26" spans="2:4" ht="12.75">
      <c r="B26" s="234" t="s">
        <v>198</v>
      </c>
      <c r="C26" s="225">
        <v>3</v>
      </c>
      <c r="D26" s="225" t="s">
        <v>190</v>
      </c>
    </row>
    <row r="27" spans="2:8" ht="12.75">
      <c r="B27" s="234" t="s">
        <v>199</v>
      </c>
      <c r="C27" s="225">
        <v>0.65</v>
      </c>
      <c r="D27" s="225" t="s">
        <v>190</v>
      </c>
      <c r="F27" s="535" t="s">
        <v>227</v>
      </c>
      <c r="G27" s="536"/>
      <c r="H27" s="537"/>
    </row>
    <row r="28" spans="1:8" s="212" customFormat="1" ht="12.75">
      <c r="A28" s="194"/>
      <c r="B28" s="234" t="s">
        <v>200</v>
      </c>
      <c r="C28" s="225">
        <f>IF(B8="Com Desoneração",4.5,0)</f>
        <v>4.5</v>
      </c>
      <c r="D28" s="222" t="s">
        <v>190</v>
      </c>
      <c r="F28" s="538" t="str">
        <f>IF($G$28&lt;VLOOKUP(B11,F10:H15,2,FALSE),"NÃO ATENDE O LIMITE INFERIOR",IF(G28&gt;VLOOKUP(B11,F10:H15,3,FALSE),"NÃO ATENDE O LIMITE SUPERIOR","ATENDE"))</f>
        <v>ATENDE</v>
      </c>
      <c r="G28" s="540">
        <f>ROUND((((1+($C$15/100)+($C$17/100)+($C$16/100))*(1+($C$18/100))*(1+($C$20/100)))/(1-($C$24-$C$28)/100)-1)*100,2)</f>
        <v>24.86</v>
      </c>
      <c r="H28" s="542" t="s">
        <v>190</v>
      </c>
    </row>
    <row r="29" spans="4:8" ht="12.75">
      <c r="D29" s="214"/>
      <c r="F29" s="539"/>
      <c r="G29" s="541"/>
      <c r="H29" s="543"/>
    </row>
    <row r="30" spans="1:4" ht="12.75">
      <c r="A30" s="525" t="s">
        <v>201</v>
      </c>
      <c r="B30" s="525"/>
      <c r="C30" s="525"/>
      <c r="D30" s="525"/>
    </row>
    <row r="31" spans="1:8" ht="12.75">
      <c r="A31" s="212"/>
      <c r="B31" s="216"/>
      <c r="C31" s="217"/>
      <c r="D31" s="235"/>
      <c r="F31" s="526" t="s">
        <v>228</v>
      </c>
      <c r="G31" s="526"/>
      <c r="H31" s="526"/>
    </row>
    <row r="32" spans="1:8" ht="12.75">
      <c r="A32" s="219" t="s">
        <v>229</v>
      </c>
      <c r="B32" s="227" t="s">
        <v>230</v>
      </c>
      <c r="C32" s="527">
        <f>ROUND((((1+($C$15/100)+($C$17/100)+($C$16/100))*(1+($C$18/100))*(1+($C$20/100)))/(1-$C$24/100)-1),4)</f>
        <v>0.3133</v>
      </c>
      <c r="D32" s="528"/>
      <c r="F32" s="526"/>
      <c r="G32" s="526"/>
      <c r="H32" s="526"/>
    </row>
    <row r="33" spans="2:8" ht="12.75">
      <c r="B33" s="213" t="s">
        <v>202</v>
      </c>
      <c r="C33" s="529"/>
      <c r="D33" s="530"/>
      <c r="F33" s="526"/>
      <c r="G33" s="526"/>
      <c r="H33" s="526"/>
    </row>
    <row r="34" ht="12.75">
      <c r="C34" s="236"/>
    </row>
    <row r="35" spans="1:4" ht="12.75">
      <c r="A35" s="238"/>
      <c r="B35" s="531"/>
      <c r="C35" s="531"/>
      <c r="D35" s="531"/>
    </row>
    <row r="37" ht="12.75"/>
    <row r="38" ht="12.75"/>
  </sheetData>
  <sheetProtection selectLockedCells="1"/>
  <protectedRanges>
    <protectedRange sqref="C15:C18" name="Intervalo1"/>
    <protectedRange sqref="C19:C20 C25:C28" name="Intervalo2"/>
  </protectedRanges>
  <mergeCells count="24">
    <mergeCell ref="A1:H1"/>
    <mergeCell ref="B4:D4"/>
    <mergeCell ref="F4:H4"/>
    <mergeCell ref="B5:D5"/>
    <mergeCell ref="F5:H7"/>
    <mergeCell ref="A7:D7"/>
    <mergeCell ref="G28:G29"/>
    <mergeCell ref="H28:H29"/>
    <mergeCell ref="B8:D8"/>
    <mergeCell ref="F8:F9"/>
    <mergeCell ref="G8:H8"/>
    <mergeCell ref="A10:D10"/>
    <mergeCell ref="B11:D11"/>
    <mergeCell ref="A13:D13"/>
    <mergeCell ref="A30:D30"/>
    <mergeCell ref="F31:H33"/>
    <mergeCell ref="C32:D33"/>
    <mergeCell ref="B35:D35"/>
    <mergeCell ref="F16:H18"/>
    <mergeCell ref="F20:H22"/>
    <mergeCell ref="A22:D22"/>
    <mergeCell ref="F23:H25"/>
    <mergeCell ref="F27:H27"/>
    <mergeCell ref="F28:F29"/>
  </mergeCells>
  <conditionalFormatting sqref="F28">
    <cfRule type="cellIs" priority="1" dxfId="1" operator="equal" stopIfTrue="1">
      <formula>"Atende"</formula>
    </cfRule>
  </conditionalFormatting>
  <conditionalFormatting sqref="F10:H15">
    <cfRule type="expression" priority="2" dxfId="0" stopIfTrue="1">
      <formula>$F10=$B$11</formula>
    </cfRule>
  </conditionalFormatting>
  <dataValidations count="2">
    <dataValidation type="list" allowBlank="1" showInputMessage="1" showErrorMessage="1" sqref="B11:D11">
      <formula1>$F$10:$F$15</formula1>
    </dataValidation>
    <dataValidation type="list" allowBlank="1" showInputMessage="1" showErrorMessage="1" sqref="B8:D8">
      <formula1>"Com Desoneração, Sem Desoneração"</formula1>
    </dataValidation>
  </dataValidations>
  <printOptions horizontalCentered="1"/>
  <pageMargins left="0.3937007874015748" right="0.3937007874015748" top="1.3779527559055118" bottom="0.3937007874015748" header="0.5118110236220472" footer="0.5118110236220472"/>
  <pageSetup horizontalDpi="600" verticalDpi="600" orientation="landscape" paperSize="9" scale="95" r:id="rId3"/>
  <headerFooter alignWithMargins="0">
    <oddFooter>&amp;LVerificado por: &amp;R&amp;"Verdana,Normal"Este documento não é válido como BDI do tomador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Rocha Gonring</dc:creator>
  <cp:keywords/>
  <dc:description/>
  <cp:lastModifiedBy>Usuario</cp:lastModifiedBy>
  <cp:lastPrinted>2018-06-20T12:41:04Z</cp:lastPrinted>
  <dcterms:created xsi:type="dcterms:W3CDTF">2005-09-16T18:51:49Z</dcterms:created>
  <dcterms:modified xsi:type="dcterms:W3CDTF">2018-06-20T13:46:47Z</dcterms:modified>
  <cp:category/>
  <cp:version/>
  <cp:contentType/>
  <cp:contentStatus/>
</cp:coreProperties>
</file>