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490" windowHeight="7755" tabRatio="990" activeTab="3"/>
  </bookViews>
  <sheets>
    <sheet name="Capa" sheetId="1" r:id="rId1"/>
    <sheet name="CALC" sheetId="11" r:id="rId2"/>
    <sheet name="Orçamento" sheetId="5" r:id="rId3"/>
    <sheet name="Cronograma" sheetId="8" r:id="rId4"/>
  </sheets>
  <definedNames>
    <definedName name="_xlnm.Print_Area" localSheetId="1">CALC!$A$1:$L$877</definedName>
    <definedName name="_xlnm.Print_Area" localSheetId="0">Capa!$A$1:$J$43</definedName>
    <definedName name="_xlnm.Print_Area" localSheetId="3">Cronograma!$A$1:$M$57</definedName>
    <definedName name="_xlnm.Print_Area" localSheetId="2">Orçamento!$A$1:$K$253</definedName>
    <definedName name="Print_Area_0" localSheetId="1">CALC!$A$1:$L$877</definedName>
    <definedName name="Print_Area_0" localSheetId="0">Capa!$A$1:$J$43</definedName>
    <definedName name="Print_Area_0" localSheetId="3">Cronograma!$A$1:$I$57</definedName>
    <definedName name="Print_Area_0" localSheetId="2">Orçamento!$A$1:$K$253</definedName>
    <definedName name="Print_Area_0_0" localSheetId="1">CALC!$A$1:$L$877</definedName>
    <definedName name="Print_Area_0_0" localSheetId="0">Capa!$A$1:$J$43</definedName>
    <definedName name="Print_Area_0_0" localSheetId="3">Cronograma!$A$1:$I$57</definedName>
    <definedName name="Print_Area_0_0" localSheetId="2">Orçamento!$A$1:$K$253</definedName>
    <definedName name="_xlnm.Print_Titles" localSheetId="2">Orçamento!$1:$7</definedName>
  </definedNames>
  <calcPr calcId="1445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6" i="8" l="1"/>
  <c r="I95" i="5"/>
  <c r="J95" i="5" s="1"/>
  <c r="L296" i="11"/>
  <c r="L295" i="11"/>
  <c r="L294" i="11"/>
  <c r="L297" i="11" s="1"/>
  <c r="F95" i="5" s="1"/>
  <c r="K95" i="5" l="1"/>
  <c r="F3" i="8" l="1"/>
  <c r="F2" i="8"/>
  <c r="F1" i="8"/>
  <c r="E207" i="11" l="1"/>
  <c r="L207" i="11" s="1"/>
  <c r="B46" i="8"/>
  <c r="B44" i="8"/>
  <c r="B42" i="8"/>
  <c r="B40" i="8"/>
  <c r="B38" i="8"/>
  <c r="B36" i="8"/>
  <c r="B34" i="8"/>
  <c r="B32" i="8"/>
  <c r="B30" i="8"/>
  <c r="B28" i="8"/>
  <c r="B26" i="8"/>
  <c r="B24" i="8"/>
  <c r="B22" i="8"/>
  <c r="B20" i="8"/>
  <c r="B18" i="8"/>
  <c r="B16" i="8"/>
  <c r="B14" i="8"/>
  <c r="B12" i="8"/>
  <c r="B10" i="8"/>
  <c r="L800" i="11"/>
  <c r="L162" i="11"/>
  <c r="B867" i="11"/>
  <c r="D504" i="11"/>
  <c r="D499" i="11"/>
  <c r="D494" i="11"/>
  <c r="D477" i="11"/>
  <c r="D472" i="11"/>
  <c r="D467" i="11"/>
  <c r="B353" i="11"/>
  <c r="L353" i="11" s="1"/>
  <c r="K352" i="11"/>
  <c r="I352" i="11"/>
  <c r="B347" i="11"/>
  <c r="L347" i="11"/>
  <c r="F271" i="11"/>
  <c r="K82" i="5"/>
  <c r="K81" i="5"/>
  <c r="K80" i="5"/>
  <c r="I81" i="5"/>
  <c r="J81" i="5" s="1"/>
  <c r="L258" i="11"/>
  <c r="L259" i="11" s="1"/>
  <c r="L253" i="11"/>
  <c r="B822" i="11" l="1"/>
  <c r="L822" i="11" s="1"/>
  <c r="L352" i="11"/>
  <c r="L354" i="11" s="1"/>
  <c r="C161" i="11" l="1"/>
  <c r="B30" i="5"/>
  <c r="E30" i="5"/>
  <c r="E29" i="5"/>
  <c r="E28" i="5"/>
  <c r="C30" i="5"/>
  <c r="C29" i="5"/>
  <c r="C28" i="5"/>
  <c r="L77" i="11"/>
  <c r="L76" i="11"/>
  <c r="L161" i="11" l="1"/>
  <c r="L163" i="11" s="1"/>
  <c r="D271" i="11"/>
  <c r="L271" i="11" s="1"/>
  <c r="L78" i="11"/>
  <c r="F30" i="5" s="1"/>
  <c r="I80" i="5" l="1"/>
  <c r="J80" i="5" s="1"/>
  <c r="I82" i="5"/>
  <c r="J82" i="5" s="1"/>
  <c r="L66" i="11" l="1"/>
  <c r="L65" i="11"/>
  <c r="I29" i="5"/>
  <c r="J29" i="5" s="1"/>
  <c r="C162" i="5"/>
  <c r="I162" i="5"/>
  <c r="J162" i="5" s="1"/>
  <c r="K162" i="5" s="1"/>
  <c r="L569" i="11"/>
  <c r="L570" i="11" s="1"/>
  <c r="C172" i="5"/>
  <c r="D171" i="5"/>
  <c r="I172" i="5"/>
  <c r="J172" i="5" s="1"/>
  <c r="K172" i="5" s="1"/>
  <c r="L611" i="11"/>
  <c r="L612" i="11" s="1"/>
  <c r="C170" i="5"/>
  <c r="I170" i="5"/>
  <c r="J170" i="5" s="1"/>
  <c r="L605" i="11"/>
  <c r="L606" i="11" s="1"/>
  <c r="F170" i="5" s="1"/>
  <c r="C216" i="5"/>
  <c r="I216" i="5"/>
  <c r="J216" i="5" s="1"/>
  <c r="K216" i="5" s="1"/>
  <c r="L777" i="11"/>
  <c r="L778" i="11" s="1"/>
  <c r="C174" i="5"/>
  <c r="L617" i="11"/>
  <c r="L618" i="11" s="1"/>
  <c r="L67" i="11" l="1"/>
  <c r="F28" i="5" s="1"/>
  <c r="K170" i="5"/>
  <c r="C13" i="5"/>
  <c r="C12" i="5"/>
  <c r="C11" i="5"/>
  <c r="C10" i="5"/>
  <c r="I13" i="5"/>
  <c r="J13" i="5" s="1"/>
  <c r="I12" i="5"/>
  <c r="J12" i="5" s="1"/>
  <c r="I11" i="5"/>
  <c r="J11" i="5" s="1"/>
  <c r="D9" i="5"/>
  <c r="I10" i="5"/>
  <c r="J10" i="5" s="1"/>
  <c r="L28" i="11"/>
  <c r="L29" i="11" s="1"/>
  <c r="F13" i="5" s="1"/>
  <c r="L23" i="11"/>
  <c r="L24" i="11" s="1"/>
  <c r="F12" i="5" s="1"/>
  <c r="L13" i="11"/>
  <c r="L14" i="11" s="1"/>
  <c r="F10" i="5" s="1"/>
  <c r="L18" i="11"/>
  <c r="L19" i="11" s="1"/>
  <c r="F11" i="5" s="1"/>
  <c r="K10" i="5" l="1"/>
  <c r="K13" i="5"/>
  <c r="K11" i="5"/>
  <c r="K12" i="5"/>
  <c r="I64" i="5"/>
  <c r="J64" i="5" s="1"/>
  <c r="L196" i="11"/>
  <c r="L197" i="11" s="1"/>
  <c r="F64" i="5" s="1"/>
  <c r="K64" i="5" l="1"/>
  <c r="I174" i="5"/>
  <c r="J174" i="5" s="1"/>
  <c r="K174" i="5" s="1"/>
  <c r="I242" i="5"/>
  <c r="J242" i="5" s="1"/>
  <c r="I240" i="5"/>
  <c r="J240" i="5" s="1"/>
  <c r="I236" i="5"/>
  <c r="J236" i="5" s="1"/>
  <c r="I234" i="5"/>
  <c r="J234" i="5" s="1"/>
  <c r="I232" i="5"/>
  <c r="J232" i="5" s="1"/>
  <c r="I228" i="5"/>
  <c r="J228" i="5" s="1"/>
  <c r="I226" i="5"/>
  <c r="J226" i="5" s="1"/>
  <c r="I224" i="5"/>
  <c r="J224" i="5" s="1"/>
  <c r="I223" i="5"/>
  <c r="J223" i="5" s="1"/>
  <c r="I222" i="5"/>
  <c r="J222" i="5" s="1"/>
  <c r="I218" i="5"/>
  <c r="J218" i="5" s="1"/>
  <c r="I214" i="5"/>
  <c r="J214" i="5" s="1"/>
  <c r="I213" i="5"/>
  <c r="J213" i="5" s="1"/>
  <c r="I212" i="5"/>
  <c r="J212" i="5" s="1"/>
  <c r="I210" i="5"/>
  <c r="J210" i="5" s="1"/>
  <c r="I209" i="5"/>
  <c r="J209" i="5" s="1"/>
  <c r="I208" i="5"/>
  <c r="J208" i="5" s="1"/>
  <c r="I192" i="5"/>
  <c r="J192" i="5" s="1"/>
  <c r="I204" i="5"/>
  <c r="J204" i="5" s="1"/>
  <c r="I198" i="5"/>
  <c r="J198" i="5" s="1"/>
  <c r="I203" i="5"/>
  <c r="J203" i="5" s="1"/>
  <c r="I202" i="5"/>
  <c r="J202" i="5" s="1"/>
  <c r="I201" i="5"/>
  <c r="J201" i="5" s="1"/>
  <c r="I200" i="5"/>
  <c r="J200" i="5" s="1"/>
  <c r="I197" i="5"/>
  <c r="J197" i="5" s="1"/>
  <c r="I196" i="5"/>
  <c r="J196" i="5" s="1"/>
  <c r="I195" i="5"/>
  <c r="J195" i="5" s="1"/>
  <c r="I194" i="5"/>
  <c r="J194" i="5" s="1"/>
  <c r="I190" i="5"/>
  <c r="J190" i="5" s="1"/>
  <c r="I189" i="5"/>
  <c r="J189" i="5" s="1"/>
  <c r="I188" i="5"/>
  <c r="J188" i="5" s="1"/>
  <c r="I187" i="5"/>
  <c r="J187" i="5" s="1"/>
  <c r="I169" i="5"/>
  <c r="J169" i="5" s="1"/>
  <c r="I163" i="5"/>
  <c r="J163" i="5" s="1"/>
  <c r="I161" i="5"/>
  <c r="J161" i="5" s="1"/>
  <c r="F157" i="5"/>
  <c r="F156" i="5"/>
  <c r="I157" i="5"/>
  <c r="J157" i="5" s="1"/>
  <c r="I156" i="5"/>
  <c r="J156" i="5" s="1"/>
  <c r="I154" i="5"/>
  <c r="J154" i="5" s="1"/>
  <c r="I153" i="5"/>
  <c r="J153" i="5" s="1"/>
  <c r="I152" i="5"/>
  <c r="J152" i="5" s="1"/>
  <c r="I151" i="5"/>
  <c r="J151" i="5" s="1"/>
  <c r="I148" i="5"/>
  <c r="I183" i="5"/>
  <c r="J183" i="5" s="1"/>
  <c r="I182" i="5"/>
  <c r="J182" i="5" s="1"/>
  <c r="I181" i="5"/>
  <c r="J181" i="5" s="1"/>
  <c r="I180" i="5"/>
  <c r="J180" i="5" s="1"/>
  <c r="I179" i="5"/>
  <c r="J179" i="5" s="1"/>
  <c r="I178" i="5"/>
  <c r="J178" i="5" s="1"/>
  <c r="I177" i="5"/>
  <c r="J177" i="5" s="1"/>
  <c r="I176" i="5"/>
  <c r="J176" i="5" s="1"/>
  <c r="I168" i="5"/>
  <c r="J168" i="5" s="1"/>
  <c r="I167" i="5"/>
  <c r="J167" i="5" s="1"/>
  <c r="I165" i="5"/>
  <c r="J165" i="5" s="1"/>
  <c r="I164" i="5"/>
  <c r="J164" i="5" s="1"/>
  <c r="I160" i="5"/>
  <c r="J160" i="5" s="1"/>
  <c r="I159" i="5"/>
  <c r="J159" i="5" s="1"/>
  <c r="I150" i="5"/>
  <c r="J150" i="5" s="1"/>
  <c r="J148" i="5"/>
  <c r="I144" i="5"/>
  <c r="J144" i="5" s="1"/>
  <c r="I137" i="5"/>
  <c r="J137" i="5" s="1"/>
  <c r="I130" i="5"/>
  <c r="J130" i="5" s="1"/>
  <c r="I143" i="5"/>
  <c r="J143" i="5" s="1"/>
  <c r="I142" i="5"/>
  <c r="J142" i="5" s="1"/>
  <c r="I140" i="5"/>
  <c r="J140" i="5" s="1"/>
  <c r="I139" i="5"/>
  <c r="J139" i="5" s="1"/>
  <c r="I136" i="5"/>
  <c r="J136" i="5" s="1"/>
  <c r="I135" i="5"/>
  <c r="J135" i="5" s="1"/>
  <c r="I133" i="5"/>
  <c r="J133" i="5" s="1"/>
  <c r="I132" i="5"/>
  <c r="J132" i="5" s="1"/>
  <c r="I129" i="5"/>
  <c r="J129" i="5" s="1"/>
  <c r="I128" i="5"/>
  <c r="J128" i="5" s="1"/>
  <c r="I127" i="5"/>
  <c r="J127" i="5" s="1"/>
  <c r="I126" i="5"/>
  <c r="J126" i="5" s="1"/>
  <c r="I125" i="5"/>
  <c r="J125" i="5" s="1"/>
  <c r="I123" i="5"/>
  <c r="J123" i="5" s="1"/>
  <c r="I122" i="5"/>
  <c r="J122" i="5" s="1"/>
  <c r="I118" i="5"/>
  <c r="J118" i="5" s="1"/>
  <c r="I116" i="5"/>
  <c r="J116" i="5" s="1"/>
  <c r="I115" i="5"/>
  <c r="J115" i="5" s="1"/>
  <c r="I113" i="5"/>
  <c r="J113" i="5" s="1"/>
  <c r="I112" i="5"/>
  <c r="J112" i="5" s="1"/>
  <c r="I108" i="5"/>
  <c r="J108" i="5" s="1"/>
  <c r="I107" i="5"/>
  <c r="J107" i="5" s="1"/>
  <c r="I105" i="5"/>
  <c r="J105" i="5" s="1"/>
  <c r="I104" i="5"/>
  <c r="J104" i="5" s="1"/>
  <c r="I102" i="5"/>
  <c r="J102" i="5" s="1"/>
  <c r="I98" i="5"/>
  <c r="J98" i="5" s="1"/>
  <c r="I97" i="5"/>
  <c r="J97" i="5" s="1"/>
  <c r="I94" i="5"/>
  <c r="J94" i="5" s="1"/>
  <c r="I92" i="5"/>
  <c r="J92" i="5" s="1"/>
  <c r="I88" i="5"/>
  <c r="J88" i="5" s="1"/>
  <c r="I84" i="5"/>
  <c r="J84" i="5" s="1"/>
  <c r="K157" i="5" l="1"/>
  <c r="K156" i="5"/>
  <c r="I76" i="5" l="1"/>
  <c r="J76" i="5" s="1"/>
  <c r="I74" i="5"/>
  <c r="J74" i="5" s="1"/>
  <c r="I70" i="5"/>
  <c r="J70" i="5" s="1"/>
  <c r="I69" i="5"/>
  <c r="J69" i="5" s="1"/>
  <c r="I68" i="5"/>
  <c r="J68" i="5" s="1"/>
  <c r="I66" i="5"/>
  <c r="J66" i="5" s="1"/>
  <c r="I65" i="5"/>
  <c r="J65" i="5" s="1"/>
  <c r="I60" i="5"/>
  <c r="J60" i="5" s="1"/>
  <c r="I58" i="5"/>
  <c r="J58" i="5" s="1"/>
  <c r="I54" i="5"/>
  <c r="J54" i="5" s="1"/>
  <c r="I52" i="5"/>
  <c r="J52" i="5" s="1"/>
  <c r="I50" i="5"/>
  <c r="J50" i="5" s="1"/>
  <c r="I46" i="5"/>
  <c r="J46" i="5" s="1"/>
  <c r="I44" i="5"/>
  <c r="J44" i="5" s="1"/>
  <c r="I43" i="5"/>
  <c r="J43" i="5" s="1"/>
  <c r="I42" i="5"/>
  <c r="J42" i="5" s="1"/>
  <c r="I41" i="5"/>
  <c r="J41" i="5" s="1"/>
  <c r="F24" i="5"/>
  <c r="F23" i="5"/>
  <c r="I24" i="5"/>
  <c r="J24" i="5" s="1"/>
  <c r="I23" i="5"/>
  <c r="J23" i="5" s="1"/>
  <c r="I21" i="5"/>
  <c r="J21" i="5" s="1"/>
  <c r="I17" i="5"/>
  <c r="J17" i="5" s="1"/>
  <c r="I15" i="5"/>
  <c r="J15" i="5" s="1"/>
  <c r="K24" i="5" l="1"/>
  <c r="K23" i="5"/>
  <c r="L867" i="11"/>
  <c r="L868" i="11" s="1"/>
  <c r="F242" i="5" s="1"/>
  <c r="K242" i="5" s="1"/>
  <c r="L861" i="11"/>
  <c r="L862" i="11" s="1"/>
  <c r="F240" i="5" s="1"/>
  <c r="K240" i="5" s="1"/>
  <c r="K243" i="5" s="1"/>
  <c r="E47" i="8" s="1"/>
  <c r="M47" i="8" s="1"/>
  <c r="L854" i="11"/>
  <c r="L855" i="11" s="1"/>
  <c r="F236" i="5" s="1"/>
  <c r="K236" i="5" s="1"/>
  <c r="L848" i="11"/>
  <c r="L849" i="11" s="1"/>
  <c r="F234" i="5" s="1"/>
  <c r="K234" i="5" s="1"/>
  <c r="L828" i="11"/>
  <c r="L829" i="11" s="1"/>
  <c r="F226" i="5" s="1"/>
  <c r="K226" i="5" s="1"/>
  <c r="L842" i="11"/>
  <c r="L843" i="11" s="1"/>
  <c r="F232" i="5" s="1"/>
  <c r="K232" i="5" s="1"/>
  <c r="E835" i="11"/>
  <c r="L835" i="11" s="1"/>
  <c r="L834" i="11"/>
  <c r="J805" i="11"/>
  <c r="L805" i="11" s="1"/>
  <c r="J806" i="11"/>
  <c r="L806" i="11" s="1"/>
  <c r="K821" i="11"/>
  <c r="I821" i="11"/>
  <c r="J820" i="11"/>
  <c r="I820" i="11"/>
  <c r="I819" i="11"/>
  <c r="L819" i="11" s="1"/>
  <c r="K818" i="11"/>
  <c r="J818" i="11"/>
  <c r="I818" i="11"/>
  <c r="I817" i="11"/>
  <c r="L817" i="11" s="1"/>
  <c r="I816" i="11"/>
  <c r="L816" i="11" s="1"/>
  <c r="I815" i="11"/>
  <c r="L815" i="11" s="1"/>
  <c r="I814" i="11"/>
  <c r="L814" i="11" s="1"/>
  <c r="K813" i="11"/>
  <c r="L813" i="11" s="1"/>
  <c r="K812" i="11"/>
  <c r="L812" i="11" s="1"/>
  <c r="J807" i="11"/>
  <c r="K799" i="11"/>
  <c r="I799" i="11"/>
  <c r="J798" i="11"/>
  <c r="I798" i="11"/>
  <c r="I797" i="11"/>
  <c r="L797" i="11" s="1"/>
  <c r="K796" i="11"/>
  <c r="J796" i="11"/>
  <c r="I796" i="11"/>
  <c r="I795" i="11"/>
  <c r="L795" i="11" s="1"/>
  <c r="I794" i="11"/>
  <c r="L794" i="11" s="1"/>
  <c r="I793" i="11"/>
  <c r="L793" i="11" s="1"/>
  <c r="I792" i="11"/>
  <c r="L792" i="11" s="1"/>
  <c r="K791" i="11"/>
  <c r="L791" i="11" s="1"/>
  <c r="K790" i="11"/>
  <c r="L790" i="11" s="1"/>
  <c r="K237" i="5" l="1"/>
  <c r="E45" i="8" s="1"/>
  <c r="L836" i="11"/>
  <c r="F228" i="5" s="1"/>
  <c r="K228" i="5" s="1"/>
  <c r="L807" i="11"/>
  <c r="L808" i="11" s="1"/>
  <c r="F223" i="5" s="1"/>
  <c r="K223" i="5" s="1"/>
  <c r="L821" i="11"/>
  <c r="L818" i="11"/>
  <c r="L820" i="11"/>
  <c r="L798" i="11"/>
  <c r="L799" i="11"/>
  <c r="L796" i="11"/>
  <c r="K45" i="8" l="1"/>
  <c r="M45" i="8"/>
  <c r="L45" i="8"/>
  <c r="L823" i="11"/>
  <c r="F224" i="5" s="1"/>
  <c r="K224" i="5" s="1"/>
  <c r="L801" i="11"/>
  <c r="F222" i="5" s="1"/>
  <c r="K222" i="5" s="1"/>
  <c r="K229" i="5" l="1"/>
  <c r="E43" i="8" s="1"/>
  <c r="L783" i="11"/>
  <c r="L784" i="11" s="1"/>
  <c r="F218" i="5" s="1"/>
  <c r="K218" i="5" s="1"/>
  <c r="L771" i="11"/>
  <c r="L772" i="11" s="1"/>
  <c r="F214" i="5" s="1"/>
  <c r="K214" i="5" s="1"/>
  <c r="L766" i="11"/>
  <c r="L767" i="11" s="1"/>
  <c r="F213" i="5" s="1"/>
  <c r="K213" i="5" s="1"/>
  <c r="L761" i="11"/>
  <c r="L762" i="11" s="1"/>
  <c r="F212" i="5" s="1"/>
  <c r="K212" i="5" s="1"/>
  <c r="L755" i="11"/>
  <c r="L756" i="11" s="1"/>
  <c r="F210" i="5" s="1"/>
  <c r="K210" i="5" s="1"/>
  <c r="L750" i="11"/>
  <c r="L751" i="11" s="1"/>
  <c r="F209" i="5" s="1"/>
  <c r="K209" i="5" s="1"/>
  <c r="L745" i="11"/>
  <c r="L746" i="11" s="1"/>
  <c r="F208" i="5" s="1"/>
  <c r="K208" i="5" s="1"/>
  <c r="L738" i="11"/>
  <c r="L739" i="11" s="1"/>
  <c r="F204" i="5" s="1"/>
  <c r="K204" i="5" s="1"/>
  <c r="L733" i="11"/>
  <c r="L734" i="11" s="1"/>
  <c r="F203" i="5" s="1"/>
  <c r="K203" i="5" s="1"/>
  <c r="L728" i="11"/>
  <c r="L729" i="11" s="1"/>
  <c r="F202" i="5" s="1"/>
  <c r="K202" i="5" s="1"/>
  <c r="L723" i="11"/>
  <c r="L724" i="11" s="1"/>
  <c r="F201" i="5" s="1"/>
  <c r="K201" i="5" s="1"/>
  <c r="L718" i="11"/>
  <c r="L719" i="11" s="1"/>
  <c r="F200" i="5" s="1"/>
  <c r="K200" i="5" s="1"/>
  <c r="L712" i="11"/>
  <c r="L713" i="11" s="1"/>
  <c r="F198" i="5" s="1"/>
  <c r="K198" i="5" s="1"/>
  <c r="L707" i="11"/>
  <c r="L708" i="11" s="1"/>
  <c r="F197" i="5" s="1"/>
  <c r="K197" i="5" s="1"/>
  <c r="L702" i="11"/>
  <c r="L703" i="11" s="1"/>
  <c r="F196" i="5" s="1"/>
  <c r="K196" i="5" s="1"/>
  <c r="L697" i="11"/>
  <c r="L698" i="11" s="1"/>
  <c r="F195" i="5" s="1"/>
  <c r="K195" i="5" s="1"/>
  <c r="L692" i="11"/>
  <c r="L693" i="11" s="1"/>
  <c r="F194" i="5" s="1"/>
  <c r="K194" i="5" s="1"/>
  <c r="L686" i="11"/>
  <c r="L687" i="11" s="1"/>
  <c r="F192" i="5" s="1"/>
  <c r="K192" i="5" s="1"/>
  <c r="L680" i="11"/>
  <c r="L681" i="11" s="1"/>
  <c r="F190" i="5" s="1"/>
  <c r="K190" i="5" s="1"/>
  <c r="L675" i="11"/>
  <c r="L676" i="11" s="1"/>
  <c r="F189" i="5" s="1"/>
  <c r="K189" i="5" s="1"/>
  <c r="L670" i="11"/>
  <c r="L671" i="11" s="1"/>
  <c r="F188" i="5" s="1"/>
  <c r="K188" i="5" s="1"/>
  <c r="L665" i="11"/>
  <c r="L666" i="11" s="1"/>
  <c r="F187" i="5" s="1"/>
  <c r="K187" i="5" s="1"/>
  <c r="L658" i="11"/>
  <c r="L659" i="11" s="1"/>
  <c r="F183" i="5" s="1"/>
  <c r="K183" i="5" s="1"/>
  <c r="L653" i="11"/>
  <c r="L654" i="11" s="1"/>
  <c r="F182" i="5" s="1"/>
  <c r="K182" i="5" s="1"/>
  <c r="L648" i="11"/>
  <c r="L649" i="11" s="1"/>
  <c r="F181" i="5" s="1"/>
  <c r="K181" i="5" s="1"/>
  <c r="L643" i="11"/>
  <c r="L644" i="11" s="1"/>
  <c r="F180" i="5" s="1"/>
  <c r="K180" i="5" s="1"/>
  <c r="L638" i="11"/>
  <c r="L639" i="11" s="1"/>
  <c r="F179" i="5" s="1"/>
  <c r="K179" i="5" s="1"/>
  <c r="L633" i="11"/>
  <c r="L634" i="11" s="1"/>
  <c r="F178" i="5" s="1"/>
  <c r="K178" i="5" s="1"/>
  <c r="L628" i="11"/>
  <c r="L629" i="11" s="1"/>
  <c r="F177" i="5" s="1"/>
  <c r="K177" i="5" s="1"/>
  <c r="L623" i="11"/>
  <c r="L624" i="11" s="1"/>
  <c r="F176" i="5" s="1"/>
  <c r="K176" i="5" s="1"/>
  <c r="L600" i="11"/>
  <c r="L601" i="11" s="1"/>
  <c r="F169" i="5" s="1"/>
  <c r="K169" i="5" s="1"/>
  <c r="L595" i="11"/>
  <c r="L596" i="11" s="1"/>
  <c r="F168" i="5" s="1"/>
  <c r="K168" i="5" s="1"/>
  <c r="L590" i="11"/>
  <c r="L591" i="11" s="1"/>
  <c r="F167" i="5" s="1"/>
  <c r="K167" i="5" s="1"/>
  <c r="L548" i="11"/>
  <c r="L549" i="11" s="1"/>
  <c r="L543" i="11"/>
  <c r="L544" i="11" s="1"/>
  <c r="L537" i="11"/>
  <c r="L538" i="11" s="1"/>
  <c r="F154" i="5" s="1"/>
  <c r="K154" i="5" s="1"/>
  <c r="L532" i="11"/>
  <c r="L533" i="11" s="1"/>
  <c r="F153" i="5" s="1"/>
  <c r="K153" i="5" s="1"/>
  <c r="L527" i="11"/>
  <c r="L528" i="11" s="1"/>
  <c r="F152" i="5" s="1"/>
  <c r="K152" i="5" s="1"/>
  <c r="L522" i="11"/>
  <c r="L523" i="11" s="1"/>
  <c r="F151" i="5" s="1"/>
  <c r="K151" i="5" s="1"/>
  <c r="L584" i="11"/>
  <c r="L585" i="11" s="1"/>
  <c r="F165" i="5" s="1"/>
  <c r="K165" i="5" s="1"/>
  <c r="L579" i="11"/>
  <c r="L580" i="11" s="1"/>
  <c r="F164" i="5" s="1"/>
  <c r="K164" i="5" s="1"/>
  <c r="L43" i="8" l="1"/>
  <c r="M43" i="8"/>
  <c r="K219" i="5"/>
  <c r="E41" i="8" s="1"/>
  <c r="M41" i="8" s="1"/>
  <c r="K205" i="5"/>
  <c r="E39" i="8" s="1"/>
  <c r="M39" i="8" s="1"/>
  <c r="L574" i="11"/>
  <c r="L575" i="11" s="1"/>
  <c r="F163" i="5" s="1"/>
  <c r="K163" i="5" s="1"/>
  <c r="L564" i="11"/>
  <c r="L565" i="11" s="1"/>
  <c r="F161" i="5" s="1"/>
  <c r="K161" i="5" s="1"/>
  <c r="L559" i="11"/>
  <c r="L560" i="11" s="1"/>
  <c r="F160" i="5" s="1"/>
  <c r="K160" i="5" s="1"/>
  <c r="L554" i="11"/>
  <c r="L555" i="11" s="1"/>
  <c r="F159" i="5" s="1"/>
  <c r="K159" i="5" s="1"/>
  <c r="L517" i="11"/>
  <c r="L518" i="11" s="1"/>
  <c r="F150" i="5" s="1"/>
  <c r="K150" i="5" s="1"/>
  <c r="L511" i="11"/>
  <c r="L512" i="11" s="1"/>
  <c r="F148" i="5" s="1"/>
  <c r="K148" i="5" s="1"/>
  <c r="L504" i="11"/>
  <c r="L505" i="11" s="1"/>
  <c r="F144" i="5" s="1"/>
  <c r="K144" i="5" s="1"/>
  <c r="L499" i="11"/>
  <c r="L500" i="11" s="1"/>
  <c r="F143" i="5" s="1"/>
  <c r="K143" i="5" s="1"/>
  <c r="L494" i="11"/>
  <c r="L495" i="11" s="1"/>
  <c r="F142" i="5" s="1"/>
  <c r="K142" i="5" s="1"/>
  <c r="L488" i="11"/>
  <c r="L489" i="11" s="1"/>
  <c r="F140" i="5" s="1"/>
  <c r="K140" i="5" s="1"/>
  <c r="L483" i="11"/>
  <c r="L484" i="11" s="1"/>
  <c r="F139" i="5" s="1"/>
  <c r="K139" i="5" s="1"/>
  <c r="L477" i="11"/>
  <c r="L478" i="11" s="1"/>
  <c r="F137" i="5" s="1"/>
  <c r="K137" i="5" s="1"/>
  <c r="L472" i="11"/>
  <c r="L473" i="11" s="1"/>
  <c r="F136" i="5" s="1"/>
  <c r="K136" i="5" s="1"/>
  <c r="L467" i="11"/>
  <c r="L468" i="11" s="1"/>
  <c r="F135" i="5" s="1"/>
  <c r="K135" i="5" s="1"/>
  <c r="L461" i="11"/>
  <c r="L462" i="11" s="1"/>
  <c r="F133" i="5" s="1"/>
  <c r="K133" i="5" s="1"/>
  <c r="L456" i="11"/>
  <c r="L457" i="11" s="1"/>
  <c r="F132" i="5" s="1"/>
  <c r="K132" i="5" s="1"/>
  <c r="L450" i="11"/>
  <c r="L451" i="11" s="1"/>
  <c r="F130" i="5" s="1"/>
  <c r="K130" i="5" s="1"/>
  <c r="L445" i="11"/>
  <c r="L446" i="11" s="1"/>
  <c r="F129" i="5" s="1"/>
  <c r="K129" i="5" s="1"/>
  <c r="L440" i="11"/>
  <c r="L441" i="11" s="1"/>
  <c r="F128" i="5" s="1"/>
  <c r="K128" i="5" s="1"/>
  <c r="L435" i="11"/>
  <c r="L436" i="11" s="1"/>
  <c r="F127" i="5" s="1"/>
  <c r="K127" i="5" s="1"/>
  <c r="L430" i="11"/>
  <c r="L431" i="11" s="1"/>
  <c r="F126" i="5" s="1"/>
  <c r="K126" i="5" s="1"/>
  <c r="L425" i="11"/>
  <c r="L426" i="11" s="1"/>
  <c r="F125" i="5" s="1"/>
  <c r="K125" i="5" s="1"/>
  <c r="L419" i="11"/>
  <c r="L420" i="11" s="1"/>
  <c r="F123" i="5" s="1"/>
  <c r="K123" i="5" s="1"/>
  <c r="L414" i="11"/>
  <c r="L415" i="11" s="1"/>
  <c r="F122" i="5" s="1"/>
  <c r="K122" i="5" s="1"/>
  <c r="L403" i="11"/>
  <c r="L404" i="11"/>
  <c r="L405" i="11"/>
  <c r="L406" i="11"/>
  <c r="L407" i="11"/>
  <c r="L402" i="11"/>
  <c r="L392" i="11"/>
  <c r="L393" i="11"/>
  <c r="L394" i="11"/>
  <c r="L395" i="11"/>
  <c r="L396" i="11"/>
  <c r="L391" i="11"/>
  <c r="L386" i="11"/>
  <c r="L385" i="11"/>
  <c r="L384" i="11"/>
  <c r="L371" i="11"/>
  <c r="L372" i="11"/>
  <c r="L373" i="11"/>
  <c r="L374" i="11"/>
  <c r="L375" i="11"/>
  <c r="L376" i="11"/>
  <c r="L377" i="11"/>
  <c r="L378" i="11"/>
  <c r="L370" i="11"/>
  <c r="L360" i="11"/>
  <c r="L361" i="11"/>
  <c r="L362" i="11"/>
  <c r="L363" i="11"/>
  <c r="L364" i="11"/>
  <c r="L365" i="11"/>
  <c r="L338" i="11"/>
  <c r="L339" i="11"/>
  <c r="L340" i="11"/>
  <c r="L337" i="11"/>
  <c r="L332" i="11"/>
  <c r="L331" i="11"/>
  <c r="K184" i="5" l="1"/>
  <c r="E37" i="8" s="1"/>
  <c r="K145" i="5"/>
  <c r="E35" i="8" s="1"/>
  <c r="I35" i="8" s="1"/>
  <c r="L408" i="11"/>
  <c r="F118" i="5" s="1"/>
  <c r="K118" i="5" s="1"/>
  <c r="L397" i="11"/>
  <c r="F116" i="5" s="1"/>
  <c r="K116" i="5" s="1"/>
  <c r="L387" i="11"/>
  <c r="F115" i="5" s="1"/>
  <c r="K115" i="5" s="1"/>
  <c r="L379" i="11"/>
  <c r="F113" i="5" s="1"/>
  <c r="K113" i="5" s="1"/>
  <c r="L366" i="11"/>
  <c r="F112" i="5" s="1"/>
  <c r="K112" i="5" s="1"/>
  <c r="J37" i="8" l="1"/>
  <c r="I37" i="8"/>
  <c r="K119" i="5"/>
  <c r="E33" i="8" s="1"/>
  <c r="L71" i="11"/>
  <c r="L33" i="8" l="1"/>
  <c r="J33" i="8"/>
  <c r="K33" i="8"/>
  <c r="L341" i="11"/>
  <c r="F105" i="5" s="1"/>
  <c r="K105" i="5" s="1"/>
  <c r="L333" i="11"/>
  <c r="F104" i="5" s="1"/>
  <c r="K104" i="5" s="1"/>
  <c r="I346" i="11"/>
  <c r="K346" i="11"/>
  <c r="L318" i="11"/>
  <c r="L319" i="11"/>
  <c r="L320" i="11"/>
  <c r="L321" i="11"/>
  <c r="L322" i="11"/>
  <c r="L323" i="11"/>
  <c r="L324" i="11"/>
  <c r="L325" i="11"/>
  <c r="L317" i="11"/>
  <c r="K305" i="11"/>
  <c r="K304" i="11"/>
  <c r="K303" i="11"/>
  <c r="K302" i="11"/>
  <c r="J304" i="11"/>
  <c r="J305" i="11"/>
  <c r="J303" i="11"/>
  <c r="L303" i="11" s="1"/>
  <c r="J302" i="11"/>
  <c r="L302" i="11" s="1"/>
  <c r="L286" i="11"/>
  <c r="L287" i="11"/>
  <c r="L288" i="11"/>
  <c r="L289" i="11"/>
  <c r="L280" i="11"/>
  <c r="L279" i="11"/>
  <c r="L290" i="11" l="1"/>
  <c r="F108" i="5"/>
  <c r="K108" i="5" s="1"/>
  <c r="L346" i="11"/>
  <c r="L326" i="11"/>
  <c r="F102" i="5" s="1"/>
  <c r="K102" i="5" s="1"/>
  <c r="L305" i="11"/>
  <c r="L304" i="11"/>
  <c r="L281" i="11"/>
  <c r="F92" i="5" s="1"/>
  <c r="K92" i="5" s="1"/>
  <c r="F94" i="5"/>
  <c r="K94" i="5" s="1"/>
  <c r="L348" i="11" l="1"/>
  <c r="F107" i="5" s="1"/>
  <c r="K107" i="5" s="1"/>
  <c r="K109" i="5" s="1"/>
  <c r="E31" i="8" s="1"/>
  <c r="L306" i="11"/>
  <c r="F97" i="5" s="1"/>
  <c r="K97" i="5" s="1"/>
  <c r="J31" i="8" l="1"/>
  <c r="K31" i="8"/>
  <c r="B272" i="11"/>
  <c r="L272" i="11" s="1"/>
  <c r="L264" i="11"/>
  <c r="L265" i="11" s="1"/>
  <c r="F84" i="5" s="1"/>
  <c r="K84" i="5" s="1"/>
  <c r="K85" i="5" s="1"/>
  <c r="E25" i="8" s="1"/>
  <c r="L248" i="11"/>
  <c r="L249" i="11" s="1"/>
  <c r="L241" i="11"/>
  <c r="L242" i="11" s="1"/>
  <c r="F76" i="5" s="1"/>
  <c r="K76" i="5" s="1"/>
  <c r="L234" i="11"/>
  <c r="L235" i="11"/>
  <c r="L233" i="11"/>
  <c r="L226" i="11"/>
  <c r="L225" i="11"/>
  <c r="K174" i="11"/>
  <c r="L220" i="11"/>
  <c r="L219" i="11"/>
  <c r="L214" i="11"/>
  <c r="L213" i="11"/>
  <c r="L206" i="11"/>
  <c r="L201" i="11"/>
  <c r="L202" i="11" s="1"/>
  <c r="F65" i="5" s="1"/>
  <c r="K65" i="5" s="1"/>
  <c r="L190" i="11"/>
  <c r="F60" i="5" s="1"/>
  <c r="K60" i="5" s="1"/>
  <c r="L184" i="11"/>
  <c r="F58" i="5" s="1"/>
  <c r="K58" i="5" s="1"/>
  <c r="K61" i="5" s="1"/>
  <c r="E19" i="8" s="1"/>
  <c r="I176" i="11"/>
  <c r="I175" i="11"/>
  <c r="I174" i="11"/>
  <c r="I171" i="11"/>
  <c r="I170" i="11"/>
  <c r="I173" i="11"/>
  <c r="I172" i="11"/>
  <c r="J176" i="11"/>
  <c r="J174" i="11"/>
  <c r="K169" i="11"/>
  <c r="K168" i="11"/>
  <c r="F52" i="5"/>
  <c r="K52" i="5" s="1"/>
  <c r="D155" i="11"/>
  <c r="L155" i="11" s="1"/>
  <c r="D154" i="11"/>
  <c r="L154" i="11" s="1"/>
  <c r="D153" i="11"/>
  <c r="L153" i="11" s="1"/>
  <c r="D152" i="11"/>
  <c r="L152" i="11" s="1"/>
  <c r="D151" i="11"/>
  <c r="L151" i="11" s="1"/>
  <c r="D150" i="11"/>
  <c r="L150" i="11" s="1"/>
  <c r="L143" i="11"/>
  <c r="L144" i="11" s="1"/>
  <c r="F46" i="5" s="1"/>
  <c r="K46" i="5" s="1"/>
  <c r="L137" i="11"/>
  <c r="L136" i="11"/>
  <c r="L121" i="11"/>
  <c r="L120" i="11"/>
  <c r="L104" i="11"/>
  <c r="G103" i="11"/>
  <c r="L103" i="11" s="1"/>
  <c r="L102" i="11"/>
  <c r="L97" i="11"/>
  <c r="L96" i="11"/>
  <c r="L91" i="11"/>
  <c r="L89" i="11"/>
  <c r="G90" i="11"/>
  <c r="L90" i="11" s="1"/>
  <c r="L82" i="11"/>
  <c r="L83" i="11" s="1"/>
  <c r="F31" i="5" s="1"/>
  <c r="L72" i="11"/>
  <c r="F29" i="5" s="1"/>
  <c r="K29" i="5" s="1"/>
  <c r="L34" i="11"/>
  <c r="L40" i="11"/>
  <c r="L47" i="11"/>
  <c r="L48" i="11" s="1"/>
  <c r="F21" i="5" s="1"/>
  <c r="K21" i="5" s="1"/>
  <c r="K25" i="5" s="1"/>
  <c r="E11" i="8" s="1"/>
  <c r="F11" i="8" s="1"/>
  <c r="L41" i="11"/>
  <c r="F17" i="5" s="1"/>
  <c r="K17" i="5" s="1"/>
  <c r="L35" i="11"/>
  <c r="F15" i="5" s="1"/>
  <c r="K15" i="5" s="1"/>
  <c r="K19" i="8" l="1"/>
  <c r="J19" i="8"/>
  <c r="J25" i="8"/>
  <c r="I25" i="8"/>
  <c r="K18" i="5"/>
  <c r="E9" i="8" s="1"/>
  <c r="F9" i="8" s="1"/>
  <c r="L254" i="11"/>
  <c r="L273" i="11"/>
  <c r="F88" i="5" s="1"/>
  <c r="K88" i="5" s="1"/>
  <c r="K89" i="5" s="1"/>
  <c r="E27" i="8" s="1"/>
  <c r="L221" i="11"/>
  <c r="L236" i="11"/>
  <c r="F74" i="5" s="1"/>
  <c r="K74" i="5" s="1"/>
  <c r="K77" i="5" s="1"/>
  <c r="E23" i="8" s="1"/>
  <c r="M23" i="8" s="1"/>
  <c r="M49" i="8" s="1"/>
  <c r="L215" i="11"/>
  <c r="L227" i="11"/>
  <c r="L92" i="11"/>
  <c r="F35" i="5" s="1"/>
  <c r="L138" i="11"/>
  <c r="F44" i="5" s="1"/>
  <c r="K44" i="5" s="1"/>
  <c r="L169" i="11"/>
  <c r="L173" i="11"/>
  <c r="L122" i="11"/>
  <c r="L168" i="11"/>
  <c r="L174" i="11"/>
  <c r="L172" i="11"/>
  <c r="L170" i="11"/>
  <c r="L171" i="11"/>
  <c r="L176" i="11"/>
  <c r="L98" i="11"/>
  <c r="F36" i="5" s="1"/>
  <c r="L208" i="11"/>
  <c r="F66" i="5" s="1"/>
  <c r="K66" i="5" s="1"/>
  <c r="L175" i="11"/>
  <c r="L105" i="11"/>
  <c r="F37" i="5" s="1"/>
  <c r="L156" i="11"/>
  <c r="F50" i="5" s="1"/>
  <c r="K50" i="5" s="1"/>
  <c r="H27" i="8" l="1"/>
  <c r="I27" i="8"/>
  <c r="J49" i="8"/>
  <c r="F68" i="5"/>
  <c r="K68" i="5" s="1"/>
  <c r="F69" i="5"/>
  <c r="K69" i="5" s="1"/>
  <c r="F70" i="5"/>
  <c r="K70" i="5" s="1"/>
  <c r="G131" i="11"/>
  <c r="L131" i="11" s="1"/>
  <c r="L132" i="11" s="1"/>
  <c r="F43" i="5" s="1"/>
  <c r="K43" i="5" s="1"/>
  <c r="F41" i="5"/>
  <c r="K41" i="5" s="1"/>
  <c r="G109" i="11"/>
  <c r="L109" i="11" s="1"/>
  <c r="L110" i="11" s="1"/>
  <c r="F38" i="5" s="1"/>
  <c r="G126" i="11"/>
  <c r="L126" i="11" s="1"/>
  <c r="L127" i="11" s="1"/>
  <c r="F42" i="5" s="1"/>
  <c r="K42" i="5" s="1"/>
  <c r="L177" i="11"/>
  <c r="F54" i="5" s="1"/>
  <c r="K54" i="5" s="1"/>
  <c r="K55" i="5" s="1"/>
  <c r="E17" i="8" s="1"/>
  <c r="G114" i="11"/>
  <c r="L114" i="11" s="1"/>
  <c r="L115" i="11" s="1"/>
  <c r="F39" i="5" s="1"/>
  <c r="H17" i="8" l="1"/>
  <c r="G17" i="8"/>
  <c r="I17" i="8"/>
  <c r="K71" i="5"/>
  <c r="E21" i="8" s="1"/>
  <c r="C6" i="11"/>
  <c r="C5" i="11"/>
  <c r="D3" i="11"/>
  <c r="D2" i="11"/>
  <c r="D1" i="11"/>
  <c r="L21" i="8" l="1"/>
  <c r="K21" i="8"/>
  <c r="K49" i="8" s="1"/>
  <c r="I35" i="5"/>
  <c r="J35" i="5" s="1"/>
  <c r="K35" i="5" s="1"/>
  <c r="D3" i="5" l="1"/>
  <c r="D2" i="5"/>
  <c r="D1" i="5"/>
  <c r="I39" i="5"/>
  <c r="J39" i="5" s="1"/>
  <c r="K39" i="5" s="1"/>
  <c r="I38" i="5"/>
  <c r="J38" i="5" s="1"/>
  <c r="K38" i="5" s="1"/>
  <c r="I37" i="5"/>
  <c r="J37" i="5" s="1"/>
  <c r="K37" i="5" s="1"/>
  <c r="I36" i="5"/>
  <c r="J36" i="5" s="1"/>
  <c r="K36" i="5" s="1"/>
  <c r="I31" i="5"/>
  <c r="J31" i="5" s="1"/>
  <c r="K31" i="5" s="1"/>
  <c r="I30" i="5"/>
  <c r="J30" i="5" s="1"/>
  <c r="K30" i="5" s="1"/>
  <c r="I28" i="5"/>
  <c r="D8" i="5"/>
  <c r="C6" i="5"/>
  <c r="C5" i="5"/>
  <c r="B5" i="8"/>
  <c r="B8" i="8" l="1"/>
  <c r="K47" i="5"/>
  <c r="E15" i="8" s="1"/>
  <c r="J28" i="5"/>
  <c r="K28" i="5" s="1"/>
  <c r="K32" i="5" s="1"/>
  <c r="A53" i="8"/>
  <c r="E13" i="8" l="1"/>
  <c r="G15" i="8"/>
  <c r="G49" i="8" s="1"/>
  <c r="H15" i="8"/>
  <c r="H49" i="8" s="1"/>
  <c r="I15" i="8" l="1"/>
  <c r="I49" i="8" s="1"/>
  <c r="F13" i="8"/>
  <c r="F49" i="8" s="1"/>
  <c r="B310" i="11"/>
  <c r="L310" i="11" s="1"/>
  <c r="L311" i="11" s="1"/>
  <c r="F98" i="5" s="1"/>
  <c r="K98" i="5" s="1"/>
  <c r="K99" i="5" s="1"/>
  <c r="E29" i="8" l="1"/>
  <c r="K244" i="5"/>
  <c r="F50" i="8"/>
  <c r="G50" i="8" s="1"/>
  <c r="H50" i="8" s="1"/>
  <c r="I50" i="8" s="1"/>
  <c r="J50" i="8" s="1"/>
  <c r="K50" i="8" s="1"/>
  <c r="L29" i="8" l="1"/>
  <c r="L49" i="8" s="1"/>
  <c r="E49" i="8"/>
  <c r="E50" i="8" l="1"/>
  <c r="M48" i="8"/>
  <c r="J48" i="8"/>
  <c r="E20" i="8"/>
  <c r="K48" i="8"/>
  <c r="E46" i="8"/>
  <c r="E32" i="8"/>
  <c r="E30" i="8"/>
  <c r="E34" i="8"/>
  <c r="E18" i="8"/>
  <c r="E48" i="8"/>
  <c r="E10" i="8"/>
  <c r="E38" i="8"/>
  <c r="E22" i="8"/>
  <c r="E40" i="8"/>
  <c r="E26" i="8"/>
  <c r="E24" i="8"/>
  <c r="E36" i="8"/>
  <c r="E42" i="8"/>
  <c r="E16" i="8"/>
  <c r="E8" i="8"/>
  <c r="E44" i="8"/>
  <c r="E14" i="8"/>
  <c r="H48" i="8"/>
  <c r="G48" i="8"/>
  <c r="E12" i="8"/>
  <c r="I48" i="8"/>
  <c r="F48" i="8"/>
  <c r="E28" i="8"/>
  <c r="L48" i="8"/>
  <c r="L50" i="8"/>
  <c r="M50" i="8" s="1"/>
</calcChain>
</file>

<file path=xl/sharedStrings.xml><?xml version="1.0" encoding="utf-8"?>
<sst xmlns="http://schemas.openxmlformats.org/spreadsheetml/2006/main" count="4467" uniqueCount="556">
  <si>
    <t>CRONOGRAMA FÍSICO-FINANCEIRO</t>
  </si>
  <si>
    <t xml:space="preserve">OBRA: </t>
  </si>
  <si>
    <t xml:space="preserve">LOCAL: </t>
  </si>
  <si>
    <t>ITEM</t>
  </si>
  <si>
    <t>DESCRIÇÃO</t>
  </si>
  <si>
    <t>1.0</t>
  </si>
  <si>
    <t>2.0</t>
  </si>
  <si>
    <t>2.1</t>
  </si>
  <si>
    <t>2.2</t>
  </si>
  <si>
    <t>3.0</t>
  </si>
  <si>
    <t>3.1</t>
  </si>
  <si>
    <t>4.0</t>
  </si>
  <si>
    <t>PLANILHA ORÇAMENTÁRIA DE CUSTOS</t>
  </si>
  <si>
    <t>DATA BASE</t>
  </si>
  <si>
    <t>BDI ADOTADO</t>
  </si>
  <si>
    <t>REFERÊNCIA</t>
  </si>
  <si>
    <t>UNID.</t>
  </si>
  <si>
    <t>QUANT.</t>
  </si>
  <si>
    <t>UNITÁRIO DE REFERÊNCIA COM BDI</t>
  </si>
  <si>
    <t>BDI REFERÊNCIA</t>
  </si>
  <si>
    <t>UNITÁRIO DE REFERÊNCIA SEM BDI</t>
  </si>
  <si>
    <t>UNITÁRIO COM BDI ADOTADO</t>
  </si>
  <si>
    <t>PREÇO TOTAL</t>
  </si>
  <si>
    <t>1.1</t>
  </si>
  <si>
    <t>m²</t>
  </si>
  <si>
    <t>1.2</t>
  </si>
  <si>
    <t>2.1.1</t>
  </si>
  <si>
    <t>2.2.1</t>
  </si>
  <si>
    <t>2.2.2</t>
  </si>
  <si>
    <t>3.1.1</t>
  </si>
  <si>
    <t>3.1.2</t>
  </si>
  <si>
    <t>3.1.3</t>
  </si>
  <si>
    <t>4.1</t>
  </si>
  <si>
    <t>4.2</t>
  </si>
  <si>
    <t>4.3</t>
  </si>
  <si>
    <t>ETAPAS/DESCRIÇÃO</t>
  </si>
  <si>
    <t>FÍSICO/ FINANCEIRO</t>
  </si>
  <si>
    <t>TOTAL  ETAPAS</t>
  </si>
  <si>
    <t>MÊS 1</t>
  </si>
  <si>
    <t>MÊS 2</t>
  </si>
  <si>
    <t>MÊS 3</t>
  </si>
  <si>
    <t>MÊS 4</t>
  </si>
  <si>
    <t>Físico %</t>
  </si>
  <si>
    <t>Financeiro</t>
  </si>
  <si>
    <t>TOTAL</t>
  </si>
  <si>
    <t>Financeiro Acumulado</t>
  </si>
  <si>
    <t>PREFEITURA MUNICIPAL DE SÃO DOMINGOS DO NORTE</t>
  </si>
  <si>
    <t xml:space="preserve">Rodovia Gether Lopes de Faria, s/n - Bairro Emilio Calegari </t>
  </si>
  <si>
    <t xml:space="preserve">São Domingos do Norte/ES - CEP: 29745-000 </t>
  </si>
  <si>
    <t>Telefone: (27) 3742-0200 </t>
  </si>
  <si>
    <t>CONSTRUÇÃO DE ESCOLA</t>
  </si>
  <si>
    <t>COMUNIDADE BELA VISTA</t>
  </si>
  <si>
    <t>São Domingos do Norte/ES, fevereiro de 2019</t>
  </si>
  <si>
    <t>IOPES</t>
  </si>
  <si>
    <t>Raspagem e limpeza do terreno (manual)</t>
  </si>
  <si>
    <t>Locação de obra com gabarito de madeira</t>
  </si>
  <si>
    <t>INSTALAÇÃO DO CANTEIRO DE OBRAS</t>
  </si>
  <si>
    <t>LOCAÇÃO</t>
  </si>
  <si>
    <t>LIMPEZA DO TERRENO</t>
  </si>
  <si>
    <t>1.1.1</t>
  </si>
  <si>
    <t>1.2.1</t>
  </si>
  <si>
    <t>TAPUMES, BARRACÕES E COBERTURAS</t>
  </si>
  <si>
    <t>Placa de obra nas dimensões de 2.0 x 4.0 m, padrão IOPES</t>
  </si>
  <si>
    <t>INSTALAÇÃO DO CANTEIRO DE OBRAS (UTILIZAÇÃO 2 VEZES), PROJETO PADRÃO LABOR - NR.18 (OBRAS COM PRAZO DE EXECUÇÃO DE 6 A 12 MESES)</t>
  </si>
  <si>
    <t>Barracão para almoxarifado área de 10.90m2, de chapa de compensado 12mm e pontaletes 8x8cm, piso cimentado e cobertura de telha de fibrocimento de 6mm, inclusive ponto de luz, conf. projeto (2 utilizações)</t>
  </si>
  <si>
    <t xml:space="preserve">Barracão para escritório com sanitário área 14.50m2, de chapa de compens. 12mm e pontalete 8x8cm, piso cimentado e cobertura de telha de fibroc. 6mm, incl. ponto de luz e cx. de inspeção, conf. projeto (2 utilizações) </t>
  </si>
  <si>
    <t>20801</t>
  </si>
  <si>
    <t>MOVIMENTO DE TERRA</t>
  </si>
  <si>
    <t>ESCAVAÇÕES</t>
  </si>
  <si>
    <t>Apiloamento do fundo de vala com maço de 30 a 60kg</t>
  </si>
  <si>
    <t>Perfuração de rocha para fixação de chumbadores</t>
  </si>
  <si>
    <t>DER ES</t>
  </si>
  <si>
    <t>m</t>
  </si>
  <si>
    <t>m³</t>
  </si>
  <si>
    <t>ESTRUTURAS</t>
  </si>
  <si>
    <t>DAMARES AUGUSTA MUNERAT</t>
  </si>
  <si>
    <t>ARQUITETA E URBANISTA - CAU A98087-0</t>
  </si>
  <si>
    <t>Fornecimento, preparo e aplicação de concreto magro com consumo mínimo de cimento de 250 kg/m3 (brita 1 e 2) - (5% de perdas já incluído no custo)</t>
  </si>
  <si>
    <t>Fornecimento e aplicação de concreto USINADO Fck=20 MPa - considerando lançamento MANUAL para INFRA-ESTRUTURA (5% de perdas já incluído no custo)</t>
  </si>
  <si>
    <t>Fornecimento, dobragem e colocação em fôrma, de armadura CA-50 A média, diâmetro de 6.3 a 10.0 mm</t>
  </si>
  <si>
    <t>Fornecimento, dobragem e colocação em fôrma, de armadura CA-50 A grossa diâmetro de 12.5 a 25.0 mm</t>
  </si>
  <si>
    <t>kg</t>
  </si>
  <si>
    <t>4.1.1</t>
  </si>
  <si>
    <t>4.1.2</t>
  </si>
  <si>
    <t>4.1.3</t>
  </si>
  <si>
    <t>4.1.4</t>
  </si>
  <si>
    <t>INFRA-ESTRUTURA (FUNDAÇÃO)</t>
  </si>
  <si>
    <t>SUPER-ESTRUTURA</t>
  </si>
  <si>
    <t>Fôrma de tábua de madeira de 2.5 x 30.0 cm para fundações, levando-se em conta a utilização 5 vezes (incluido o material, corte, montagem, escoramento e desforma)</t>
  </si>
  <si>
    <t>4.1.5</t>
  </si>
  <si>
    <t>Fornecimento e aplicação de concreto USINADO Fck=20 MPa - considerando BOMBEAMENTO (5% de perdas já incluído no custo) (6% de taxa p/concr.bombeavel)</t>
  </si>
  <si>
    <t>Fornecimento, dobragem e colocação em fôrma, de armadura CA-50 A grossa, diâmetro de 12.5 a 25.0mm</t>
  </si>
  <si>
    <t>Fornecimento, dobragem e colocação em fôrma, de armadura CA-60 B fina, diâmetro de 4.0 a 7.0mm</t>
  </si>
  <si>
    <t>Fôrma em chapa de madeira compensada plastificada 12mm para estrutura em geral, 5 reaproveitamentos, reforçada com sarrafos de madeira 2.5x10cm (incl material, corte, montagem, escoras em eucalipto e desforma)</t>
  </si>
  <si>
    <t>4.2.1</t>
  </si>
  <si>
    <t>4.2.2</t>
  </si>
  <si>
    <t>4.2.3</t>
  </si>
  <si>
    <t>4.2.4</t>
  </si>
  <si>
    <t>LAJES PRÉ-MOLDADAS</t>
  </si>
  <si>
    <t>Laje pré-fabricada treliçada, sobrecarga 300 Kg/m2, vão de 3.5m a 4.3m, capeamento 4cm, esp. 12cm, Fck= 150 Kg/cm2</t>
  </si>
  <si>
    <t>4.3.1</t>
  </si>
  <si>
    <t>PAREDES E PAINÉIS</t>
  </si>
  <si>
    <t>5.0</t>
  </si>
  <si>
    <t>Verga/contraverga reta de concreto armado 10 x 5 cm, Fck = 15 MPa, inclusive forma, armação e desforma</t>
  </si>
  <si>
    <t>VERGAS/CONTRAVERGA</t>
  </si>
  <si>
    <t>5.1</t>
  </si>
  <si>
    <t>5.1.1</t>
  </si>
  <si>
    <t>5.2</t>
  </si>
  <si>
    <t>ALVENARIA ESTRUTURAL</t>
  </si>
  <si>
    <t>Alvenaria de blocos de concreto estrut. (14x19x39cm) cheios, c/ resist. mín. compr. 15MPa, assentados c/ arg. de cimento e areia no traço 1:4, esp. juntas 10mm e esp. da parede s/ revest. 14cm</t>
  </si>
  <si>
    <t>5.2.1</t>
  </si>
  <si>
    <t>5.3</t>
  </si>
  <si>
    <t>ALVENARIA DE VEDAÇÃO EMPREGANDO ARGAMASSA DE CIMENTO, CAL E AREIA</t>
  </si>
  <si>
    <t>Alvenaria de blocos cerâmicos 10 furos 10x20x20cm, assentados c/argamassa de cimento, cal hidratada CH1 e areia traço 1:0,5:8, esp. das juntas 12mm e esp. das paredes s/revestimento, 10cm (bloco comprado na fábrica, posto obra)</t>
  </si>
  <si>
    <t>5.3.1</t>
  </si>
  <si>
    <t>ESQUADRIAS DE MADEIRA</t>
  </si>
  <si>
    <t>6.0</t>
  </si>
  <si>
    <t>6.1</t>
  </si>
  <si>
    <t>MARCOS E ALIZARES</t>
  </si>
  <si>
    <t>MARCOS E ALIZARESPORTA EM MADEIRA DE LEI TIPO ANGELIM PEDRA OU EQUIV.C/ENCHIMENTO EM MADEIRA 1A.QUALIDADE ESP. 30MM P/ PINTURA, INCLUSIVE ALIZARES, DOBRADIÇAS E FECHADURA EXTERNA, EXCLUSIVE MARCO</t>
  </si>
  <si>
    <t>0.90 x 2.10 m</t>
  </si>
  <si>
    <t>6.1.1</t>
  </si>
  <si>
    <t>und.</t>
  </si>
  <si>
    <t>Marco de madeira de lei de 1ª (Peroba, Ipê, Angelim Pedra ou equivalente) com 15 x 3 cm de batente, nas dimensões de 0.90 x 2.10 m</t>
  </si>
  <si>
    <t>6.2</t>
  </si>
  <si>
    <t>6.2.1</t>
  </si>
  <si>
    <t>7.0</t>
  </si>
  <si>
    <t>ESQUADRIAS METÁLICAS</t>
  </si>
  <si>
    <t>7.1</t>
  </si>
  <si>
    <t>Janela de correr para vidro em alumínio anodizado cor natural, linha 25, completa, incl. puxador com tranca,alizar, caixilho e contramarco, exclusive vidro</t>
  </si>
  <si>
    <t>ESQUADRIAS METÁLICAS (M2)</t>
  </si>
  <si>
    <t>Janela tipo maxim-ar para vidro em alumínio anodizado natural, linha 25, completa, incl. puxador com tranca, caixilho, alizar e contramarco, exclusive vidro</t>
  </si>
  <si>
    <t>Porta de abrir tipo veneziana em alumínio anodizado, linha 25, completa, incl. puxador com tranca, caixilho, alizar e contramarco</t>
  </si>
  <si>
    <t>7.1.1</t>
  </si>
  <si>
    <t>7.1.2</t>
  </si>
  <si>
    <t>7.2</t>
  </si>
  <si>
    <t>7.2.1</t>
  </si>
  <si>
    <t>7.2.2</t>
  </si>
  <si>
    <t>7.2.3</t>
  </si>
  <si>
    <t>Portão de ferro de abrir em barra chata, inclusive chumbamento</t>
  </si>
  <si>
    <t>Grade de ferro em barra chata, inclusive chumbamento</t>
  </si>
  <si>
    <t>8.0</t>
  </si>
  <si>
    <t>VIDROS E ESPELHOS</t>
  </si>
  <si>
    <t>8.1</t>
  </si>
  <si>
    <t>Vidro plano transparente liso, com 4 mm de espessura</t>
  </si>
  <si>
    <t>VIDROS PARA ESQUADRIAS</t>
  </si>
  <si>
    <t>8.1.1</t>
  </si>
  <si>
    <t>8.2</t>
  </si>
  <si>
    <t>8.2.1</t>
  </si>
  <si>
    <t>Espelho para banheiros espessura 4 mm, incluindo chapa compensada 10 mm, moldura de alumínio em perfil L 3/4", fixado com parafusos cromadoso</t>
  </si>
  <si>
    <t>ESPELHOS</t>
  </si>
  <si>
    <t>9.0</t>
  </si>
  <si>
    <t>SISTEMAS DE COBERTURA</t>
  </si>
  <si>
    <t>9.1</t>
  </si>
  <si>
    <t>9.1.1</t>
  </si>
  <si>
    <t>9.2</t>
  </si>
  <si>
    <t>10.0</t>
  </si>
  <si>
    <t>IMPERMEABILIZAÇÃO CALHAS, LAJES DESCOBERTAS, BALDRAMES, PAREDES E JARDINEIRAS</t>
  </si>
  <si>
    <t xml:space="preserve">IMPERMEABILIZAÇÃO </t>
  </si>
  <si>
    <t>10.1</t>
  </si>
  <si>
    <t>Pintura impermeabilizante com igolflex ou equivalente a 3 demãos</t>
  </si>
  <si>
    <t>10.1.1</t>
  </si>
  <si>
    <t>SINAPI</t>
  </si>
  <si>
    <t>Chapisco com argamassa de cimento e areia média ou grossa lavada no traço 1:3, espessura 5 mm</t>
  </si>
  <si>
    <t>11.0</t>
  </si>
  <si>
    <t>11.1</t>
  </si>
  <si>
    <t>TETOS E FORROS</t>
  </si>
  <si>
    <t>REVESTIMENTO COM ARGAMASSA</t>
  </si>
  <si>
    <t>11.2</t>
  </si>
  <si>
    <t>REBAIXAMENTOS</t>
  </si>
  <si>
    <t>Forro de gesso acabamento tipo liso</t>
  </si>
  <si>
    <t>11.2.1</t>
  </si>
  <si>
    <t>11.1.1</t>
  </si>
  <si>
    <t>11.3</t>
  </si>
  <si>
    <t>11.3.1</t>
  </si>
  <si>
    <t>REVESTIMENTO EMPREGANDO ARGAMASSA DE CIMENTO, CAL E AREIA</t>
  </si>
  <si>
    <t>Emboço de argamassa de cimento, cal hidratada CH1 e areia lavada traço 1:0.5:6, espessura 20 mm</t>
  </si>
  <si>
    <t>Reboco tipo paulista de argamassa de cimento, cal hidratada CH1 e areia lavada traço 1:0.5:6, espessura 25 mm</t>
  </si>
  <si>
    <t>11.3.2</t>
  </si>
  <si>
    <t>12.0</t>
  </si>
  <si>
    <t xml:space="preserve">ESTRUTURA METALICA </t>
  </si>
  <si>
    <t>9.2.1</t>
  </si>
  <si>
    <t>REVESTIMENTO DE PAREDES</t>
  </si>
  <si>
    <t>12.1</t>
  </si>
  <si>
    <t>Chapisco de argamassa de cimento e areia média ou grossa lavada, no traço 1:3, espessura 5 mm</t>
  </si>
  <si>
    <t>12.2</t>
  </si>
  <si>
    <t>12.1.1</t>
  </si>
  <si>
    <t>12.2.1</t>
  </si>
  <si>
    <t>Emboço de argamassa de cimento, cal hidratada CH1 e areia média ou grossa lavada no traço 1:0.5:6, espessura 20 mm</t>
  </si>
  <si>
    <t>Reboco de argamassa de cimento, cal hidratada CH1 e areia média ou grossa lavada no traço 1:0.5:6, espessura 5mm</t>
  </si>
  <si>
    <t>12.2.2</t>
  </si>
  <si>
    <t>12.3</t>
  </si>
  <si>
    <t>ACABAMENTOS</t>
  </si>
  <si>
    <t>Cerâmica retificada, acabamento brilhante, dim. 32x44cm, ref. de cor OVIEDO PURO BRANCO
Biancogres/equiv. assentado com argamassa de cimento colante, inclusive rejuntamento com
argamassapre-fabricada para rejunte</t>
  </si>
  <si>
    <t>12.3.1</t>
  </si>
  <si>
    <t>13.0</t>
  </si>
  <si>
    <t>PISOS INTERNOS E EXTERNOS</t>
  </si>
  <si>
    <t>LASTRO DE CONTRAPISO</t>
  </si>
  <si>
    <t>13.1</t>
  </si>
  <si>
    <t>13.1.1</t>
  </si>
  <si>
    <t>Lastro regularizado de concreto não estrutural, espessura de 8 cm</t>
  </si>
  <si>
    <t>Regularização de base p/ revestimento cerâmico, com argamassa de cimento e areia no traço 1:5, espessura 5cm</t>
  </si>
  <si>
    <t>13.1.2</t>
  </si>
  <si>
    <t>Piso cimentado liso com 1.5 cm de espessura, de argamassa de cimento e areia no traço 1:3 e juntas plásticas em quadros de 1 m</t>
  </si>
  <si>
    <t>Piso cerâmico 45x45cm, PEI 5, Cargo Plus Gray, marcas de referência Eliane, Cecrisa ou Portobello, assentado com argamassa de cimento colante, inclusive rejuntamento</t>
  </si>
  <si>
    <t>13.2</t>
  </si>
  <si>
    <t>13.2.1</t>
  </si>
  <si>
    <t>13.2.2</t>
  </si>
  <si>
    <t>Soleira de granito esp. 2 cm e largura de 15 cm</t>
  </si>
  <si>
    <t>13.3</t>
  </si>
  <si>
    <t>DEGRAUS, RODAPÉS, SOLEIRAS E PEITORIS</t>
  </si>
  <si>
    <t>13.3.1</t>
  </si>
  <si>
    <t>14.0</t>
  </si>
  <si>
    <t>SUMIDOUROS, FOSSAS SÉPTICAS E FILTROS ANAERÓBIOS</t>
  </si>
  <si>
    <t>Fossa séptica de anéis pré-moldados de concreto, diâmetro 1.20 m, altura útil de 1.70m, completa, incluindo tampa c/visita de 60cm, concreto p/fundo esp.10 cm, e tubo para ligação ao filtro</t>
  </si>
  <si>
    <t>und</t>
  </si>
  <si>
    <t>Filtro anaeróbio de anéis pré-moldados de concreto, diâmetro de 1.20m, altura útil de 1.80m, completo, incl. tampa c/visita de 60 cm, concreto p/fundo esp.10cm e tubulação de saída de esgoto</t>
  </si>
  <si>
    <t>PONTOS HIDRO-SANITÁRIOS</t>
  </si>
  <si>
    <t>Ponto de água fria (lavatório, tanque, pia de cozinha, etc...)</t>
  </si>
  <si>
    <t>pt</t>
  </si>
  <si>
    <t>Ponto com registro de pressão (chuveiro, caixa de descarga, etc...)</t>
  </si>
  <si>
    <t>Ponto de torneira de jardim (para praças)</t>
  </si>
  <si>
    <t>Ponto para esgoto primário (vaso sanitário)</t>
  </si>
  <si>
    <t>Ponto para esgoto secundário (pia, lavatório, mictório, tanque, bidê, etc...)</t>
  </si>
  <si>
    <t>Ponto para caixa sifonada, inclusive caixa sifonada pvc 150x150x50mm com grelha em aço inox</t>
  </si>
  <si>
    <t>CAIXAS EMPREGANDO ARGAMASSA DE CIMENTO, CAL E AREIA</t>
  </si>
  <si>
    <t>Caixas de inspeção de alv. blocos concreto 9x19x39cm, dim, 60x60cm e Hmáx = 1m, com tampa de conc. esp. 5cm, lastro de conc. esp. 10cm, revest intern. c/ chapisco e reboco impermeabilizado, incl. escavação, reaterro e enchimento</t>
  </si>
  <si>
    <t>Caixa de gordura de alv. bloco concreto 9x19x39cm, dim.60x60cm e Hmáx=1m, com tampa em concreto esp.5cm, lastro concreto esp.10cm, revestida intern. c/ chapisco e reboco impermeab, escavação, reaterro e parede interna em concreto</t>
  </si>
  <si>
    <t>REDE DE ÁGUA FRIA - TUBOS SOLDÁVEIS DE PVC</t>
  </si>
  <si>
    <t>Tubo de PVC rígido soldável marrom, diâm. 25mm (3/4"), inclusive conexões</t>
  </si>
  <si>
    <t>Tubo de PVC rigido soldável marrom, diâm. 32mm (1"), inclusive conexões</t>
  </si>
  <si>
    <t>Tubo de PVC rígido soldável marrom, diâm. 50mm (11/2"), inclusive conexões</t>
  </si>
  <si>
    <t>REDE DE ÁGUA FRIA - CONEXÕES SOLDÁVEIS DE PVC</t>
  </si>
  <si>
    <t>Adaptador de PVC soldável com flanges livres para caixa d'água, diâmetro 50mm (1 1/2")</t>
  </si>
  <si>
    <t>Adaptador de PVC soldável para registro, diâmetro 32mm x 1"</t>
  </si>
  <si>
    <t>REDE DE ESGOTO - TUBOS DE PVC</t>
  </si>
  <si>
    <t>Tubo de PVC rígido soldável branco, para esgoto, diâmetro 40mm (1 1/2"), inclusive conexões</t>
  </si>
  <si>
    <t>Tubo de PVC rígido soldável branco, para esgoto, diâmetro 50mm (2"), inclusive conexões</t>
  </si>
  <si>
    <t>Tubo de PVC rígido soldável branco, para esgoto, diâmetro 100mm (4"), inclusive conexões</t>
  </si>
  <si>
    <t>INSTALAÇÕES HIDRO-SANITÁRIAS</t>
  </si>
  <si>
    <t>14.1</t>
  </si>
  <si>
    <t>14.1.1</t>
  </si>
  <si>
    <t>14.1.2</t>
  </si>
  <si>
    <t>14.2</t>
  </si>
  <si>
    <t>14.2.1</t>
  </si>
  <si>
    <t>14.2.2</t>
  </si>
  <si>
    <t>14.2.3</t>
  </si>
  <si>
    <t>14.2.4</t>
  </si>
  <si>
    <t>14.2.5</t>
  </si>
  <si>
    <t>14.2.6</t>
  </si>
  <si>
    <t>14.3</t>
  </si>
  <si>
    <t>14.3.1</t>
  </si>
  <si>
    <t>14.3.2</t>
  </si>
  <si>
    <t>14.4</t>
  </si>
  <si>
    <t>14.4.1</t>
  </si>
  <si>
    <t>14.4.2</t>
  </si>
  <si>
    <t>14.4.3</t>
  </si>
  <si>
    <t>14.5</t>
  </si>
  <si>
    <t>14.6</t>
  </si>
  <si>
    <t>14.5.1</t>
  </si>
  <si>
    <t>14.5.2</t>
  </si>
  <si>
    <t>14.6.1</t>
  </si>
  <si>
    <t>14.6.2</t>
  </si>
  <si>
    <t>14.6.3</t>
  </si>
  <si>
    <t>Registro de gaveta com canopla cromada diam. 15mm (1/2"), marcas de referência Fabrimar, Deca ou Docol</t>
  </si>
  <si>
    <t>Registro de gaveta com canopla cromada diam. 25mm (1"), marcas de referência Fabrimar, Deca ou Docol</t>
  </si>
  <si>
    <t>Bebedouro de aço inox, marcas de referência Fisher, Metalpress ou Mekal, inclusive válvula, sifão cromado e torneiras, exclusive alvenaria, dim. 0.45x2.75 m, conforme detalhe em projeto</t>
  </si>
  <si>
    <t>OUTROS APARELHOS</t>
  </si>
  <si>
    <t>15.0</t>
  </si>
  <si>
    <t>APARELHOS HIDRO-SANITÁRIOS</t>
  </si>
  <si>
    <t>15.1</t>
  </si>
  <si>
    <t>15.1.1</t>
  </si>
  <si>
    <t>15.2.1</t>
  </si>
  <si>
    <t>15.2</t>
  </si>
  <si>
    <t>15.3</t>
  </si>
  <si>
    <t>15.3.1</t>
  </si>
  <si>
    <t>LOUÇAS</t>
  </si>
  <si>
    <t>Lavatório de louça branca com coluna, marcas de referência Deca, Celite ou Ideal Standard, inclusive sifão, válvula e engates cromados, exclusive torneira.</t>
  </si>
  <si>
    <t>Saboneteira de louça branca, 15x15cm, marcas de referência Deca, Celite ou Ideal Standard.</t>
  </si>
  <si>
    <t>Papeleira de louça branca, 15x15cm, marcas de referência Deca, Celite ou Ideal Standard.</t>
  </si>
  <si>
    <t>Vaso sanitário padrão popular completo com acessórios para ligação, marcas de referência Deca, Celite ou Ideal Standard, inclusive assento plástico</t>
  </si>
  <si>
    <t>Ducha manual Acqua jet , linha Aquarius, com registro ref.C 2195, marcas de referência Fabrimar, Deca ou Docol</t>
  </si>
  <si>
    <t>BANACADAS</t>
  </si>
  <si>
    <t>Bancada de granito com espessura de 2 cm</t>
  </si>
  <si>
    <t>TORNEIRAS, REGISTROS, VÁLVULAS E METAIS</t>
  </si>
  <si>
    <t>Torneira pressão cromada diâm. 1/2" para lavatório, marcas de referência Fabrimar, Deca ou Docol</t>
  </si>
  <si>
    <t>Torneira para jardim de 3/4" marcas de referência Fabrimar, Deca ou Docol</t>
  </si>
  <si>
    <t>Torneira pressão cromada diam. 1/2" para pia, marcas de referência Fabrimar, Deca ou Docol</t>
  </si>
  <si>
    <t>15.4</t>
  </si>
  <si>
    <t>15.3.2</t>
  </si>
  <si>
    <t>15.5</t>
  </si>
  <si>
    <t>15.5.1</t>
  </si>
  <si>
    <t>15.5.2</t>
  </si>
  <si>
    <t>Tanque em mármore sintético com 2 bojos, inclusive válvula e sifão em PVC</t>
  </si>
  <si>
    <t>Cuba em aço inox nº 02(dim.560x340x150)mm, marcas de referência Franke, Strake, tramontina, inclusive válvula de metal 31/2" e sifão cromado 1 x 1/2", excl. torneira</t>
  </si>
  <si>
    <t>Reservatório de polietileno de 1000l, inclusive peça de madeira 6x16cm para apoio, exclusive flanges e torneira de bóia</t>
  </si>
  <si>
    <t>15.5.3</t>
  </si>
  <si>
    <t>16.0</t>
  </si>
  <si>
    <t>APARELHOS ELÉTRICOS</t>
  </si>
  <si>
    <t>16.1</t>
  </si>
  <si>
    <t>16.1.1</t>
  </si>
  <si>
    <t>15.4.1</t>
  </si>
  <si>
    <t>15.4.2</t>
  </si>
  <si>
    <t>15.4.3</t>
  </si>
  <si>
    <t>15.4.4</t>
  </si>
  <si>
    <t>15.4.5</t>
  </si>
  <si>
    <t>Luminária p/ duas lâmpadas fluorescentes 20W, completa, c/ reator duplo-127V partida rápida e alto fator de potência, soquete antivibratório e lâmpada fluorescente 20W-127V</t>
  </si>
  <si>
    <t>LUMINÁRIAS</t>
  </si>
  <si>
    <t>Luminária p/ duas lâmpadas fluorescentes 40W, completa, c/ reator duplo-127V partida rápida e alto fator de potência, soquete antivibratório e lâmpada fluorescente 40W-127V</t>
  </si>
  <si>
    <t>16.1.2</t>
  </si>
  <si>
    <t>Mini-Disjuntor monopolar 16 A, curva C - 5KA 220/127VCA (NBR IEC 60947-2), Ref. Siemens, GE, Schneider ou equivalente</t>
  </si>
  <si>
    <t>CHAVES, FUSIVEIS E DISJUNTORES</t>
  </si>
  <si>
    <t>INSTALAÇÕES ELÉTRICAS</t>
  </si>
  <si>
    <t>Dispositivo de proteção contra surto (DPS) bipolar, tensão nominal máxima 275VCA, corente de surto máxima 40KA.</t>
  </si>
  <si>
    <t>QUADRO DE DISTRIBUIÇÃO</t>
  </si>
  <si>
    <t>Quadro de distribuição de energia, de embutir, com 12 divisões modulares com barramento</t>
  </si>
  <si>
    <t>CAIXAS DE PASSAGEM</t>
  </si>
  <si>
    <t>Caixa de aterramento de concreto simples, nas dimensões de 30x30x25cm, com revest. int. em chapisco e reboco, tampa de concreto esp.5cm e lastro de brita esp. 5 cm, incl. haste 5/8"x2400mme</t>
  </si>
  <si>
    <t>FIOS E CABOS</t>
  </si>
  <si>
    <t>Fio de cobre termoplástico, com isolamento para 750V, seção de 2.5 mm2</t>
  </si>
  <si>
    <t>Ponto padrão de luz no teto - considerando eletroduto PVC rígido de 3/4" inclusive conexões (4.5m), fio isolado PVC de 2.5mm2 (16.2m) e caixa estampada 4x4" (1 und)</t>
  </si>
  <si>
    <t>PONTOS ELETRICOS REVISAO NR-10</t>
  </si>
  <si>
    <t>Ponto padrão de luz na parede - considerando eletroduto PVC rígido de 3/4" inclusive conexões (4.5m), fio isolado PVC de 2.5mm2 (16.2m) e caixa estampada 4x4" (1 und)</t>
  </si>
  <si>
    <t>Ponto padrão de tomada 2 pólos mais terra - considerando eletroduto PVC rígido de 3/4" inclusive conexões (5.0m), fio isolado PVC de 2.5mm2 (16.5m) e caixa estampada 4x2" (1 und)</t>
  </si>
  <si>
    <t>Ponto padrão de ventilador no teto - considerando eletroduto PVC rígido de 3/4" inclusive conexões (4.5m), fio isolado PVC de 2.5mm2 (21.6m) e caixa estampada 4x4" (1 und)</t>
  </si>
  <si>
    <t>Ponto padrão de interruptor de 1 tecla paralelo - considerando eletroduto PVC rígido de 3/4" inclusive conexões (8.5m), fio isolado PVC de 2.5mm2 (28.8m) e caixa estampada 4x2" (1 und)</t>
  </si>
  <si>
    <t>Ponto padrão de interruptor de 1 tecla simples e 1 tomada dois pólos mais terra 10A/250V - considerando eletroduto PVC rígido de 3/4" inclusive conexões (4.5m), fio isolado PVC de 2.5mm2 (19.4m) e caixa estampada 4x2" (1 und)</t>
  </si>
  <si>
    <t>Ponto padrão de interruptor para ventilador - considerando eletroduto PVC rígido de 3/4" inclusive conexões (3.3m), fio isolado PVC de 2.5mm2 (12.0m) e caixa estampada 4x2" (1 und)</t>
  </si>
  <si>
    <t>Ponto padrão de interruptor de 3 teclas simples - considerando eletroduto PVC rígido de 3/4" inclusive conexões (4.5m), fio isolado PVC de 2.5mm2 (25.8m) e caixa estampada 4x2" (1 und)</t>
  </si>
  <si>
    <t>Arandela com lâmpada incandescente de 100W</t>
  </si>
  <si>
    <t>16.2</t>
  </si>
  <si>
    <t>16.2.1</t>
  </si>
  <si>
    <t>Tomada padrão brasileiro linha branca, NBR 14136 2 polos + terra 10A/250V, com placa 4x2"</t>
  </si>
  <si>
    <t>Interruptor de uma tecla simples 10A/250V e uma tomada 3 polos 10A/250V, padrão brasileiro, NBR 14136, linha branca, com placa 4x2"</t>
  </si>
  <si>
    <t>Tomada de 3 polos 20A/250V, com placa 4x2"</t>
  </si>
  <si>
    <t>16.3</t>
  </si>
  <si>
    <t>VENTILADORES</t>
  </si>
  <si>
    <t>Ventilador de teto base madeira sem alojamento para luminária, ref. Tron ou equivalente, com comando de interruptor simples, sem dimer para regulagem de velocidade</t>
  </si>
  <si>
    <t>17.0</t>
  </si>
  <si>
    <t>PINTURA</t>
  </si>
  <si>
    <t>SOBRE PAREDES E FORROS</t>
  </si>
  <si>
    <t>Emassamento de paredes e forros, com duas demãos de massa à base de PVA, marcas de referência Suvinil, Coral ou Metalatex</t>
  </si>
  <si>
    <t>17.1</t>
  </si>
  <si>
    <t>17.1.1</t>
  </si>
  <si>
    <t>Pintura com tinta esmalte sintético, marcas de referência Suvinil, Coral ou Metalatex, inclusive selador acrílico, em paredes a três demãos</t>
  </si>
  <si>
    <t>Pintura com tinta acrílica, marcas de referência Suvinil, Coral e Metalatex, inclusive selador acrílico, em paredes e forros, a duas demãos</t>
  </si>
  <si>
    <t>17.1.2</t>
  </si>
  <si>
    <t>17.1.3</t>
  </si>
  <si>
    <t>17.2</t>
  </si>
  <si>
    <t>17.2.1</t>
  </si>
  <si>
    <t>Pintura com tinta esmalte sintético, marcas de referência Suvinil, Coral ou Metalatex, inclusive fundo branco nivelador, em madeira, a duas demãos</t>
  </si>
  <si>
    <t>SOBRE MADEIRA</t>
  </si>
  <si>
    <t>17.3</t>
  </si>
  <si>
    <t>17.3.1</t>
  </si>
  <si>
    <t>Pintura com tinta esmalte sintético, marcas de referência Suvinil, Coral ou Metalatex, a duas demãos, inclusive fundo anticorrosivo a uma demão, em metal</t>
  </si>
  <si>
    <t>18.0</t>
  </si>
  <si>
    <t>SERVIÇOS COMPLEMENTARES EXTERNOS</t>
  </si>
  <si>
    <t>MUROS E FECHAMENTOS</t>
  </si>
  <si>
    <t>Gradil H = 1.90m padrão SEDU em tudo de FG 2" e barra chata de 11/2"x1/4", para fixação sobre mureta conforme projeto, exclusive a mureta.</t>
  </si>
  <si>
    <t>18.1</t>
  </si>
  <si>
    <t>18.1.1</t>
  </si>
  <si>
    <t>18.2</t>
  </si>
  <si>
    <t>18.2.1</t>
  </si>
  <si>
    <t>Passeio de cimentado camurçado com argamassa de cimento e areia no traço 1:3 esp. 1.5cm, e lastro de concreto com 8cm de espessura, inclusive preparo de caixa</t>
  </si>
  <si>
    <t>PAVIMENTAÇÃO</t>
  </si>
  <si>
    <t>TRATAMENTO, CONSERVAÇÃO E LIMPEZA</t>
  </si>
  <si>
    <t>Limpeza geral da obra</t>
  </si>
  <si>
    <t>18.3</t>
  </si>
  <si>
    <t>18.3.1</t>
  </si>
  <si>
    <t>SERVIÇOS COMPLEMENTARES INTERNOS</t>
  </si>
  <si>
    <t>QUADRO DE GIZ / AVISO</t>
  </si>
  <si>
    <t>Quadro branco para pincel em laminado melamínico brilhante, dim. 3.00 x 1.50 m, inclusive requadro de alumínio anodizado natural largura de 3cm</t>
  </si>
  <si>
    <t>ARMÁRIOS E PRATELEIRAS</t>
  </si>
  <si>
    <t>Prateleiras em granito cinza andorinha, esp. 2cm</t>
  </si>
  <si>
    <t>ÁREA</t>
  </si>
  <si>
    <t>X</t>
  </si>
  <si>
    <t>Y</t>
  </si>
  <si>
    <t>Z</t>
  </si>
  <si>
    <t>W</t>
  </si>
  <si>
    <t>%</t>
  </si>
  <si>
    <t>Comp.</t>
  </si>
  <si>
    <t>Larg.</t>
  </si>
  <si>
    <t>Alt.</t>
  </si>
  <si>
    <t xml:space="preserve">Vãos à Descontar </t>
  </si>
  <si>
    <t>PERÍM.</t>
  </si>
  <si>
    <t>Cerâmica retificada, acabamento brilhante, dim. 32x44cm, ref. de cor OVIEDO PURO BRANCO Biancogres/equiv. assentado com argamassa de cimento colante, inclusive rejuntamento com argamassapre-fabricada para rejunte</t>
  </si>
  <si>
    <t>SEVIÇOS PRELIMINARES</t>
  </si>
  <si>
    <t>TRAVAMENTO</t>
  </si>
  <si>
    <t>BALDRAME</t>
  </si>
  <si>
    <t>SAPATA</t>
  </si>
  <si>
    <t>PILAR</t>
  </si>
  <si>
    <t>FUNDAÇÃO</t>
  </si>
  <si>
    <t>VIGA</t>
  </si>
  <si>
    <t>BANHEIROS</t>
  </si>
  <si>
    <t>J - 0,80x0,60m</t>
  </si>
  <si>
    <t>J - 2,00x1,10m</t>
  </si>
  <si>
    <t>J - 0,50x0,60m</t>
  </si>
  <si>
    <t>P - 0,60x2,10m</t>
  </si>
  <si>
    <t>P - 0,80x2,10m</t>
  </si>
  <si>
    <t>P - 0,90x2,10m</t>
  </si>
  <si>
    <t>SALA DE AULA I</t>
  </si>
  <si>
    <t>SALA DE AULA II</t>
  </si>
  <si>
    <t>BANHEIRO I</t>
  </si>
  <si>
    <t>BANHEIRO II</t>
  </si>
  <si>
    <t>D.M.L.</t>
  </si>
  <si>
    <t>Á. DE SERV.</t>
  </si>
  <si>
    <t>COZINHA</t>
  </si>
  <si>
    <t>DESPENSA</t>
  </si>
  <si>
    <t xml:space="preserve">PATIO </t>
  </si>
  <si>
    <t>PORTA</t>
  </si>
  <si>
    <t>JANELA</t>
  </si>
  <si>
    <t>PAREDE</t>
  </si>
  <si>
    <t>SALA</t>
  </si>
  <si>
    <t>TOTAL ACUMULADO</t>
  </si>
  <si>
    <t>J1</t>
  </si>
  <si>
    <t>J2</t>
  </si>
  <si>
    <t>J3</t>
  </si>
  <si>
    <t>J4</t>
  </si>
  <si>
    <t>P1</t>
  </si>
  <si>
    <t>P2</t>
  </si>
  <si>
    <t>COBERTURA</t>
  </si>
  <si>
    <t>VIGA BALDRAME</t>
  </si>
  <si>
    <t>LAJE BANHEIROS</t>
  </si>
  <si>
    <t>PER. EXTERNO</t>
  </si>
  <si>
    <t>OITÃO</t>
  </si>
  <si>
    <t>VÃO</t>
  </si>
  <si>
    <t>12.3.2</t>
  </si>
  <si>
    <t>Pastilha cerâmica branca 5 x 5 cm, assentada com argamassa de cimento colante e rejunte pré-fabricado, marcas de referência Atlas, Jatobá, NGK ou equivalentwe</t>
  </si>
  <si>
    <t>9.3</t>
  </si>
  <si>
    <t>TELHADO</t>
  </si>
  <si>
    <t>Telha em aço galvanizado trapezoidal 40, e=0.50mm, pintura cor branca nas duas faces, inclusive acessório de fixação, ref. Stanto André, Eternit, Metform ou equivalente</t>
  </si>
  <si>
    <t>Mini-Disjuntor monopolar 25 A, curva C - 5KA 220/127VCA (NBR IEC 60947-2), Ref. Siemens, GE,
Schneider ou equivalente</t>
  </si>
  <si>
    <t>Mini-Disjuntor bipolar 50 A, curva C - 5KA 220/127VCA (NBR IEC 60947-2), Ref. Siemens, GE, Schneider
ou equivalente</t>
  </si>
  <si>
    <t>Disjuntor DR bipolar 16A a 25A, corrente nominal 30 mA</t>
  </si>
  <si>
    <t>Dispositivo de proteção contra surto (DPS) bipolar, tensão nominal máxima 275VCA, corente de surto
máxima 40KA.</t>
  </si>
  <si>
    <t>Mini-Disjuntor monopolar 10 A, curva C - 5KA 220/127VCA (NBR IEC 60947-2), Ref. Siemens, GE,
Schneider ou equivalente</t>
  </si>
  <si>
    <t>Caixa de passagem de alvenaria de blocos de concreto 9x19x39cm, dimensões de 30x30x50cm, com
revestimento interno em chapisco e reboco, tampa de concreto esp.5cm e lastro de brita 5 cm</t>
  </si>
  <si>
    <t>Caixa de passagem de alvenaria de blocos de concreto 9x19x39cm, dimensões de 50x50x50cm, com
revestimento interno em chapisco e reboco, tampa de concreto esp.5cm e lastro de brita 5 cm</t>
  </si>
  <si>
    <t>Caixa de embutir marca de referência Tigreflex, 4x4"</t>
  </si>
  <si>
    <t>Caixa de passagem 4x4", chapa 18</t>
  </si>
  <si>
    <t>15.2.2</t>
  </si>
  <si>
    <t>15.2.3</t>
  </si>
  <si>
    <t>15.2.4</t>
  </si>
  <si>
    <t>15.2.5</t>
  </si>
  <si>
    <t>ELETRODUTOS E CONEXÕES</t>
  </si>
  <si>
    <t>Eletroduto flexível corrugado 3/4" , marca de referência TIGRE</t>
  </si>
  <si>
    <t>Eletroduto flexível corrugado 1", marca de referência TIGRE</t>
  </si>
  <si>
    <t>Fio ou cabo de cobre termoplástico, com isolamento para 750V, seção de 4.0 mm2</t>
  </si>
  <si>
    <t>Fio ou cabo de cobre termoplástico, com isolamento para 750V, seção de 10.0 mm2</t>
  </si>
  <si>
    <t>15.6</t>
  </si>
  <si>
    <t>15.6.1</t>
  </si>
  <si>
    <t>16.1.3</t>
  </si>
  <si>
    <t>16.1.4</t>
  </si>
  <si>
    <t>16.3.1</t>
  </si>
  <si>
    <t>16.3.2</t>
  </si>
  <si>
    <t>16.3.3</t>
  </si>
  <si>
    <t>16.3.4</t>
  </si>
  <si>
    <t>16.3.5</t>
  </si>
  <si>
    <t>16.4</t>
  </si>
  <si>
    <t>16.4.1</t>
  </si>
  <si>
    <t>16.4.2</t>
  </si>
  <si>
    <t>16.4.3</t>
  </si>
  <si>
    <t>16.4.4</t>
  </si>
  <si>
    <t>16.4.5</t>
  </si>
  <si>
    <t>INTERRUPTORES E TOMADAS</t>
  </si>
  <si>
    <t>17.2.2</t>
  </si>
  <si>
    <t>17.2.3</t>
  </si>
  <si>
    <t>18.1.2</t>
  </si>
  <si>
    <t>18.1.3</t>
  </si>
  <si>
    <t>SOBRE METAL</t>
  </si>
  <si>
    <t>SALA I E II</t>
  </si>
  <si>
    <t>Set./2019</t>
  </si>
  <si>
    <t>PORTA EM MADEIRA DE LEI TIPO ANGELIM PEDRA OU EQUIV.C/ENCHIMENTO EM MADEIRA 1A.QUALIDADE ESP. 30MM P/ PINTURA, INCLUSIVE ALIZARES, DOBRADIÇAS E FECHADURA EXTERNA, EXCLUSIVE MARCO</t>
  </si>
  <si>
    <t>Trama de aço composta por terças para telhados de até 2 águas para telha ondulada de fibrocimento, metálica, plástica ou termoacústica, incluso transporte vertical. Af 12/2015</t>
  </si>
  <si>
    <t>TOTAL DA PLANILHA</t>
  </si>
  <si>
    <t>ESTRUTURA METÁLICA DIVERSAS</t>
  </si>
  <si>
    <t>Caixa de passagem de alvenaria de blocos de concreto 9x19x39cm, dimensões de 30x30x50cm, com revestimento interno em chapisco e reboco, tampa de concreto esp.5cm e lastro de brita 5 cm</t>
  </si>
  <si>
    <t>Caixa de passagem de alvenaria de blocos de concreto 9x19x39cm, dimensões de 50x50x50cm, com revestimento interno em chapisco e reboco, tampa de concreto esp.5cm e lastro de brita 5 cm</t>
  </si>
  <si>
    <t>Mini-Disjuntor monopolar 25 A, curva C - 5KA 220/127VCA (NBR IEC 60947-2), Ref. Siemens, GE, Schneider ou equivalente</t>
  </si>
  <si>
    <t>Mini-Disjuntor bipolar 50 A, curva C - 5KA 220/127VCA (NBR IEC 60947-2), Ref. Siemens, GE, Schneider ou equivalente</t>
  </si>
  <si>
    <t>Mini-Disjuntor monopolar 10 A, curva C - 5KA 220/127VCA (NBR IEC 60947-2), Ref. Siemens, GE, Schneider ou equivalente</t>
  </si>
  <si>
    <t>PADRAO DE ENTRADA DE ENERGIA - NORTEC-01 - ESCELSA</t>
  </si>
  <si>
    <t>SUBTOTAL</t>
  </si>
  <si>
    <t xml:space="preserve">INSTALAÇÃO DO CANTEIRO DE OBRAS </t>
  </si>
  <si>
    <t>9.3.1</t>
  </si>
  <si>
    <t>15.4.6</t>
  </si>
  <si>
    <t>15.7</t>
  </si>
  <si>
    <t>15.7.1</t>
  </si>
  <si>
    <t>19.0</t>
  </si>
  <si>
    <t>19.1</t>
  </si>
  <si>
    <t>19.1.1</t>
  </si>
  <si>
    <t>19.2</t>
  </si>
  <si>
    <t>19.2.1</t>
  </si>
  <si>
    <t>19.3</t>
  </si>
  <si>
    <t>19.3.1</t>
  </si>
  <si>
    <t>20.0</t>
  </si>
  <si>
    <t>20.1.1</t>
  </si>
  <si>
    <t>20.1</t>
  </si>
  <si>
    <t>20.2</t>
  </si>
  <si>
    <t>20.2.1</t>
  </si>
  <si>
    <t>7.1.3</t>
  </si>
  <si>
    <t>Grade de tela tipo mosquiteiro de arame galvanizado #18, fio 32, inclusive, requadro em cantoneira de ferro
1/8"x1/2"x1/2"</t>
  </si>
  <si>
    <t>Grade de tela tipo mosquiteiro de arame galvanizado #18, fio 32, inclusive, requadro em cantoneira de ferro 1/8"x1/2"x1/2"</t>
  </si>
  <si>
    <t>Demolição de alvenaria</t>
  </si>
  <si>
    <t>Demolição de piso cimentado inclusive lastro de concreto</t>
  </si>
  <si>
    <t>Retirada de cobertura em telha canalete 90</t>
  </si>
  <si>
    <t>Demolição de estrutura de madeira para telhado m2 23,56</t>
  </si>
  <si>
    <t>DEMOLIÇÕES E RETIRADAS</t>
  </si>
  <si>
    <t>1.1.2</t>
  </si>
  <si>
    <t>1.1.3</t>
  </si>
  <si>
    <t>1.1.4</t>
  </si>
  <si>
    <t>1.3</t>
  </si>
  <si>
    <t>1.3.1</t>
  </si>
  <si>
    <t>Padrão de entrada de energia elétrica, bifásico, entrada aérea, a 3 fios, carga instalada de 9001 até
15000W, instalada em muro</t>
  </si>
  <si>
    <t>Padrão de entrada de energia elétrica, bifásico, entrada aérea, a 3 fios, carga instalada de 9001 até 15000W, instalada em muro</t>
  </si>
  <si>
    <t>Bomba centrífuga monofásica 3/4 CV</t>
  </si>
  <si>
    <t>BOMBAS</t>
  </si>
  <si>
    <t>17.4</t>
  </si>
  <si>
    <t>17.4.1</t>
  </si>
  <si>
    <t>Cabo paralelo PP de cobre, com isolamento para 750V, seção 3x4,0mm2</t>
  </si>
  <si>
    <t>SERVIÇOS DIVERSOS</t>
  </si>
  <si>
    <t>Automático de bóia, 2 funções 25A</t>
  </si>
  <si>
    <t>15.8</t>
  </si>
  <si>
    <t>15.8.1</t>
  </si>
  <si>
    <t>15.8.2</t>
  </si>
  <si>
    <t>15.8.3</t>
  </si>
  <si>
    <t>15.8.4</t>
  </si>
  <si>
    <t>15.8.5</t>
  </si>
  <si>
    <t>15.8.6</t>
  </si>
  <si>
    <t>15.8.7</t>
  </si>
  <si>
    <t>15.8.8</t>
  </si>
  <si>
    <t>Mini-Disjuntor bipolar 25 A, curva C - 5KA 220/127VCA (NBR IEC 60947-2), Ref. Siemens, GE, Schneider
ou equivalente</t>
  </si>
  <si>
    <t>15.4.7</t>
  </si>
  <si>
    <t>Mini-Disjuntor bipolar 25 A, curva C - 5KA 220/127VCA (NBR IEC 60947-2), Ref. Siemens, GE, Schneider ou equivalente</t>
  </si>
  <si>
    <t>3.1.4</t>
  </si>
  <si>
    <t>Escavação mecânica em material de 2a. Categoria</t>
  </si>
  <si>
    <t>Fabricação e instalação de tesoura inteira em aço, vão de 12 m, para telha ondulada de fibrocimento, metálica, plástica ou termoacústica, cluso içamento. af_12/2015</t>
  </si>
  <si>
    <t>Fabricação e instalação de tesoura inteira em aço, vão de 3 m, para telha ondulada de fibrocimento, metálica, plástica ou termoacústica, incluso içamento.. af_12/2015</t>
  </si>
  <si>
    <t xml:space="preserve"> Escavação e carga de material de 3ª categoria (H bancada &gt;1,0 m) </t>
  </si>
  <si>
    <t>9.1.2</t>
  </si>
  <si>
    <t>9.1.3</t>
  </si>
  <si>
    <t>ESCOLA</t>
  </si>
  <si>
    <t>FECHAMENTO</t>
  </si>
  <si>
    <t>São Domingos do Norte/ES, 29 de abril de 2019.</t>
  </si>
  <si>
    <t>15.5.4</t>
  </si>
  <si>
    <t>MÊS 5</t>
  </si>
  <si>
    <t>MÊS 6</t>
  </si>
  <si>
    <t>MÊS 7</t>
  </si>
  <si>
    <t>MÊS 8</t>
  </si>
  <si>
    <t>PRAZO DA OBRA: 240 DIAS</t>
  </si>
  <si>
    <t xml:space="preserve">Escavação e carga de material de 3ª categoria (H bancada &gt;1,0 m) </t>
  </si>
  <si>
    <t>11.2.2</t>
  </si>
  <si>
    <t>Forro PVC branco L = 20 cm, frisado, colocado</t>
  </si>
  <si>
    <t>LOCAL:</t>
  </si>
  <si>
    <t>OBRA:</t>
  </si>
  <si>
    <t>MEMÓRIA DE CÁLCULO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</si>
</sst>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mm/yy"/>
    <numFmt numFmtId="165" formatCode="&quot;R$ &quot;#,##0.00"/>
    <numFmt numFmtId="166" formatCode="_-&quot;R$ &quot;* #,##0.00_-;&quot;-R$ &quot;* #,##0.00_-;_-&quot;R$ &quot;* \-??_-;_-@_-"/>
    <numFmt numFmtId="167" formatCode="_(* #,##0.00_);_(* \(#,##0.00\);_(* \-??_);_(@_)"/>
    <numFmt numFmtId="168" formatCode="_-[$R$-416]\ * #,##0.00_-;\-[$R$-416]\ * #,##0.00_-;_-[$R$-416]\ * &quot;-&quot;??_-;_-@_-"/>
  </numFmts>
  <fonts count="26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1"/>
    </font>
    <font>
      <b/>
      <sz val="12"/>
      <color rgb="FF000000"/>
      <name val="Arial"/>
      <family val="2"/>
      <charset val="1"/>
    </font>
    <font>
      <sz val="12"/>
      <color rgb="FF000000"/>
      <name val="Arial"/>
      <family val="2"/>
      <charset val="1"/>
    </font>
    <font>
      <sz val="12"/>
      <color rgb="FF000000"/>
      <name val="Calibri"/>
      <family val="2"/>
      <charset val="1"/>
    </font>
    <font>
      <b/>
      <sz val="16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color rgb="FF000000"/>
      <name val="Arial Unicode MS"/>
      <family val="2"/>
      <charset val="1"/>
    </font>
    <font>
      <sz val="10"/>
      <name val="Arial"/>
      <family val="2"/>
      <charset val="1"/>
    </font>
    <font>
      <sz val="12"/>
      <name val="Arial"/>
      <family val="2"/>
      <charset val="1"/>
    </font>
    <font>
      <b/>
      <sz val="12"/>
      <name val="Arial"/>
      <family val="2"/>
      <charset val="1"/>
    </font>
    <font>
      <sz val="11"/>
      <color rgb="FF000000"/>
      <name val="Calibri"/>
      <family val="2"/>
      <charset val="1"/>
    </font>
    <font>
      <sz val="12"/>
      <name val="Arial"/>
      <family val="2"/>
    </font>
    <font>
      <sz val="10"/>
      <name val="Arial"/>
      <family val="2"/>
    </font>
    <font>
      <sz val="10"/>
      <color rgb="FF000000"/>
      <name val="Arial Narrow"/>
      <family val="2"/>
    </font>
    <font>
      <b/>
      <sz val="10"/>
      <color rgb="FF000000"/>
      <name val="Arial Narrow"/>
      <family val="2"/>
    </font>
    <font>
      <sz val="10"/>
      <name val="Arial Narrow"/>
      <family val="2"/>
    </font>
    <font>
      <b/>
      <sz val="10"/>
      <name val="Arial Narrow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10"/>
      <name val="Arial"/>
      <family val="2"/>
    </font>
    <font>
      <sz val="12"/>
      <color rgb="FF000000"/>
      <name val="Arial"/>
      <family val="2"/>
    </font>
    <font>
      <b/>
      <sz val="12"/>
      <name val="Arial"/>
      <family val="2"/>
    </font>
    <font>
      <b/>
      <sz val="12"/>
      <color rgb="FF000000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CC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rgb="FFC0C0C0"/>
      </patternFill>
    </fill>
    <fill>
      <patternFill patternType="solid">
        <fgColor theme="0" tint="-0.14999847407452621"/>
        <bgColor rgb="FFCCCCFF"/>
      </patternFill>
    </fill>
    <fill>
      <patternFill patternType="solid">
        <fgColor theme="0" tint="-0.499984740745262"/>
        <bgColor rgb="FFBFBFBF"/>
      </patternFill>
    </fill>
    <fill>
      <patternFill patternType="solid">
        <fgColor theme="0"/>
        <bgColor rgb="FFCCCCFF"/>
      </patternFill>
    </fill>
    <fill>
      <patternFill patternType="solid">
        <fgColor theme="0" tint="-0.34998626667073579"/>
        <bgColor rgb="FFFFFFCC"/>
      </patternFill>
    </fill>
    <fill>
      <patternFill patternType="solid">
        <fgColor theme="0" tint="-0.14999847407452621"/>
        <bgColor rgb="FFC0C0C0"/>
      </patternFill>
    </fill>
    <fill>
      <patternFill patternType="solid">
        <fgColor theme="0" tint="-0.14999847407452621"/>
        <bgColor rgb="FFBFBFBF"/>
      </patternFill>
    </fill>
  </fills>
  <borders count="29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7">
    <xf numFmtId="0" fontId="0" fillId="0" borderId="0"/>
    <xf numFmtId="166" fontId="10" fillId="0" borderId="0" applyBorder="0" applyProtection="0"/>
    <xf numFmtId="9" fontId="13" fillId="0" borderId="0" applyBorder="0" applyProtection="0"/>
    <xf numFmtId="0" fontId="10" fillId="0" borderId="0" applyProtection="0"/>
    <xf numFmtId="0" fontId="15" fillId="0" borderId="0"/>
    <xf numFmtId="0" fontId="13" fillId="0" borderId="0"/>
    <xf numFmtId="166" fontId="10" fillId="0" borderId="0" applyBorder="0" applyProtection="0"/>
  </cellStyleXfs>
  <cellXfs count="307">
    <xf numFmtId="0" fontId="0" fillId="0" borderId="0" xfId="0"/>
    <xf numFmtId="0" fontId="1" fillId="0" borderId="0" xfId="0" applyFont="1" applyBorder="1" applyAlignment="1">
      <alignment vertical="center"/>
    </xf>
    <xf numFmtId="0" fontId="2" fillId="0" borderId="0" xfId="0" applyFont="1" applyBorder="1" applyAlignment="1"/>
    <xf numFmtId="0" fontId="1" fillId="0" borderId="0" xfId="0" applyFont="1" applyAlignment="1">
      <alignment vertical="center"/>
    </xf>
    <xf numFmtId="0" fontId="3" fillId="0" borderId="0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0" fillId="0" borderId="0" xfId="0" applyAlignment="1">
      <alignment horizontal="center"/>
    </xf>
    <xf numFmtId="0" fontId="4" fillId="0" borderId="0" xfId="0" applyFont="1"/>
    <xf numFmtId="0" fontId="8" fillId="0" borderId="0" xfId="0" applyFont="1"/>
    <xf numFmtId="4" fontId="1" fillId="0" borderId="0" xfId="0" applyNumberFormat="1" applyFont="1" applyAlignment="1">
      <alignment vertical="center"/>
    </xf>
    <xf numFmtId="0" fontId="7" fillId="0" borderId="0" xfId="0" applyFont="1"/>
    <xf numFmtId="0" fontId="9" fillId="0" borderId="0" xfId="0" applyFont="1" applyAlignment="1">
      <alignment horizontal="center"/>
    </xf>
    <xf numFmtId="0" fontId="9" fillId="0" borderId="0" xfId="0" applyFont="1"/>
    <xf numFmtId="0" fontId="11" fillId="2" borderId="0" xfId="0" applyFont="1" applyFill="1" applyBorder="1" applyAlignment="1">
      <alignment horizontal="center"/>
    </xf>
    <xf numFmtId="0" fontId="0" fillId="2" borderId="0" xfId="0" applyFill="1"/>
    <xf numFmtId="0" fontId="0" fillId="2" borderId="0" xfId="0" applyFill="1" applyAlignment="1">
      <alignment wrapText="1"/>
    </xf>
    <xf numFmtId="0" fontId="14" fillId="0" borderId="0" xfId="0" applyFont="1" applyBorder="1" applyAlignment="1">
      <alignment vertical="center"/>
    </xf>
    <xf numFmtId="0" fontId="0" fillId="3" borderId="0" xfId="0" applyFill="1"/>
    <xf numFmtId="0" fontId="16" fillId="0" borderId="0" xfId="0" applyFont="1" applyBorder="1" applyAlignment="1">
      <alignment horizontal="center" vertical="center"/>
    </xf>
    <xf numFmtId="0" fontId="16" fillId="0" borderId="0" xfId="0" applyFont="1" applyBorder="1" applyAlignment="1">
      <alignment vertical="center"/>
    </xf>
    <xf numFmtId="0" fontId="17" fillId="0" borderId="0" xfId="0" applyFont="1" applyBorder="1" applyAlignment="1"/>
    <xf numFmtId="0" fontId="16" fillId="0" borderId="2" xfId="0" applyFont="1" applyBorder="1" applyAlignment="1">
      <alignment horizontal="center" vertical="center"/>
    </xf>
    <xf numFmtId="49" fontId="18" fillId="0" borderId="8" xfId="0" applyNumberFormat="1" applyFont="1" applyBorder="1" applyAlignment="1">
      <alignment horizontal="center" vertical="center" wrapText="1"/>
    </xf>
    <xf numFmtId="0" fontId="16" fillId="0" borderId="9" xfId="0" applyFont="1" applyBorder="1" applyAlignment="1">
      <alignment vertical="center"/>
    </xf>
    <xf numFmtId="0" fontId="16" fillId="0" borderId="2" xfId="0" applyFont="1" applyBorder="1"/>
    <xf numFmtId="0" fontId="16" fillId="0" borderId="8" xfId="0" applyFont="1" applyBorder="1" applyAlignment="1">
      <alignment horizontal="center"/>
    </xf>
    <xf numFmtId="166" fontId="18" fillId="0" borderId="8" xfId="1" applyFont="1" applyBorder="1" applyAlignment="1" applyProtection="1">
      <alignment horizontal="center" vertical="center" wrapText="1"/>
    </xf>
    <xf numFmtId="0" fontId="17" fillId="0" borderId="8" xfId="0" applyFont="1" applyBorder="1" applyAlignment="1">
      <alignment horizontal="center"/>
    </xf>
    <xf numFmtId="2" fontId="16" fillId="0" borderId="2" xfId="0" applyNumberFormat="1" applyFont="1" applyBorder="1"/>
    <xf numFmtId="2" fontId="16" fillId="0" borderId="8" xfId="0" applyNumberFormat="1" applyFont="1" applyBorder="1" applyAlignment="1">
      <alignment horizontal="center"/>
    </xf>
    <xf numFmtId="2" fontId="17" fillId="0" borderId="8" xfId="0" applyNumberFormat="1" applyFont="1" applyBorder="1" applyAlignment="1">
      <alignment horizontal="center"/>
    </xf>
    <xf numFmtId="0" fontId="19" fillId="8" borderId="2" xfId="0" applyFont="1" applyFill="1" applyBorder="1" applyAlignment="1">
      <alignment horizontal="center" vertical="center" wrapText="1"/>
    </xf>
    <xf numFmtId="49" fontId="18" fillId="0" borderId="2" xfId="0" applyNumberFormat="1" applyFont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2" fontId="16" fillId="0" borderId="2" xfId="0" applyNumberFormat="1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top" wrapText="1"/>
    </xf>
    <xf numFmtId="2" fontId="16" fillId="0" borderId="2" xfId="0" applyNumberFormat="1" applyFont="1" applyBorder="1" applyAlignment="1">
      <alignment horizontal="center"/>
    </xf>
    <xf numFmtId="0" fontId="18" fillId="0" borderId="2" xfId="0" applyFont="1" applyBorder="1" applyAlignment="1">
      <alignment horizontal="center"/>
    </xf>
    <xf numFmtId="0" fontId="16" fillId="0" borderId="9" xfId="0" applyFont="1" applyBorder="1" applyAlignment="1">
      <alignment horizontal="left" vertical="center"/>
    </xf>
    <xf numFmtId="0" fontId="18" fillId="0" borderId="2" xfId="0" applyFont="1" applyBorder="1" applyAlignment="1">
      <alignment horizontal="center" vertical="center" wrapText="1"/>
    </xf>
    <xf numFmtId="0" fontId="17" fillId="8" borderId="2" xfId="0" applyFont="1" applyFill="1" applyBorder="1" applyAlignment="1">
      <alignment horizontal="center" vertical="center"/>
    </xf>
    <xf numFmtId="2" fontId="17" fillId="4" borderId="8" xfId="0" applyNumberFormat="1" applyFont="1" applyFill="1" applyBorder="1" applyAlignment="1">
      <alignment horizontal="center"/>
    </xf>
    <xf numFmtId="0" fontId="16" fillId="0" borderId="9" xfId="0" applyFont="1" applyBorder="1" applyAlignment="1">
      <alignment horizontal="center" vertical="center" wrapText="1"/>
    </xf>
    <xf numFmtId="0" fontId="16" fillId="4" borderId="2" xfId="0" applyFont="1" applyFill="1" applyBorder="1" applyAlignment="1">
      <alignment horizontal="center"/>
    </xf>
    <xf numFmtId="0" fontId="16" fillId="0" borderId="2" xfId="0" applyFont="1" applyBorder="1" applyAlignment="1">
      <alignment horizontal="center" vertical="top" wrapText="1"/>
    </xf>
    <xf numFmtId="0" fontId="16" fillId="0" borderId="0" xfId="0" applyFont="1" applyAlignment="1">
      <alignment horizontal="center"/>
    </xf>
    <xf numFmtId="0" fontId="16" fillId="0" borderId="0" xfId="0" applyFont="1" applyAlignment="1">
      <alignment horizontal="center" vertical="center"/>
    </xf>
    <xf numFmtId="0" fontId="16" fillId="0" borderId="0" xfId="0" applyFont="1"/>
    <xf numFmtId="0" fontId="18" fillId="2" borderId="0" xfId="0" applyFont="1" applyFill="1" applyBorder="1" applyAlignment="1">
      <alignment horizontal="center"/>
    </xf>
    <xf numFmtId="0" fontId="18" fillId="2" borderId="0" xfId="0" applyFont="1" applyFill="1" applyBorder="1" applyAlignment="1">
      <alignment horizontal="center" vertical="center"/>
    </xf>
    <xf numFmtId="0" fontId="18" fillId="5" borderId="0" xfId="0" applyFont="1" applyFill="1" applyBorder="1" applyAlignment="1">
      <alignment horizontal="center"/>
    </xf>
    <xf numFmtId="0" fontId="16" fillId="4" borderId="0" xfId="0" applyFont="1" applyFill="1"/>
    <xf numFmtId="0" fontId="16" fillId="3" borderId="0" xfId="0" applyFont="1" applyFill="1"/>
    <xf numFmtId="2" fontId="16" fillId="0" borderId="9" xfId="0" applyNumberFormat="1" applyFont="1" applyBorder="1" applyAlignment="1">
      <alignment horizontal="left" vertical="center"/>
    </xf>
    <xf numFmtId="0" fontId="17" fillId="8" borderId="2" xfId="0" applyFont="1" applyFill="1" applyBorder="1" applyAlignment="1">
      <alignment horizontal="center" vertical="top"/>
    </xf>
    <xf numFmtId="4" fontId="16" fillId="0" borderId="2" xfId="0" applyNumberFormat="1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 wrapText="1"/>
    </xf>
    <xf numFmtId="2" fontId="16" fillId="4" borderId="2" xfId="0" applyNumberFormat="1" applyFont="1" applyFill="1" applyBorder="1" applyAlignment="1">
      <alignment horizontal="center"/>
    </xf>
    <xf numFmtId="0" fontId="20" fillId="4" borderId="2" xfId="5" applyFont="1" applyFill="1" applyBorder="1" applyAlignment="1">
      <alignment horizontal="center" vertical="center"/>
    </xf>
    <xf numFmtId="168" fontId="9" fillId="0" borderId="0" xfId="0" applyNumberFormat="1" applyFont="1" applyAlignment="1">
      <alignment horizontal="left"/>
    </xf>
    <xf numFmtId="168" fontId="0" fillId="0" borderId="0" xfId="0" applyNumberFormat="1" applyAlignment="1">
      <alignment horizontal="left"/>
    </xf>
    <xf numFmtId="0" fontId="21" fillId="4" borderId="0" xfId="0" applyFont="1" applyFill="1" applyBorder="1" applyAlignment="1">
      <alignment horizontal="center" vertical="center"/>
    </xf>
    <xf numFmtId="0" fontId="21" fillId="4" borderId="0" xfId="0" applyFont="1" applyFill="1" applyBorder="1" applyAlignment="1">
      <alignment vertical="center"/>
    </xf>
    <xf numFmtId="0" fontId="20" fillId="4" borderId="0" xfId="0" applyFont="1" applyFill="1" applyBorder="1" applyAlignment="1"/>
    <xf numFmtId="168" fontId="21" fillId="4" borderId="0" xfId="0" applyNumberFormat="1" applyFont="1" applyFill="1" applyBorder="1" applyAlignment="1">
      <alignment horizontal="left" vertical="center"/>
    </xf>
    <xf numFmtId="0" fontId="21" fillId="4" borderId="5" xfId="0" applyFont="1" applyFill="1" applyBorder="1" applyAlignment="1">
      <alignment vertical="center"/>
    </xf>
    <xf numFmtId="0" fontId="21" fillId="4" borderId="5" xfId="0" applyFont="1" applyFill="1" applyBorder="1" applyAlignment="1">
      <alignment vertical="top"/>
    </xf>
    <xf numFmtId="0" fontId="20" fillId="4" borderId="2" xfId="5" applyFont="1" applyFill="1" applyBorder="1" applyAlignment="1">
      <alignment horizontal="center" vertical="center" wrapText="1"/>
    </xf>
    <xf numFmtId="0" fontId="21" fillId="4" borderId="2" xfId="0" applyFont="1" applyFill="1" applyBorder="1" applyAlignment="1">
      <alignment horizontal="center" vertical="center"/>
    </xf>
    <xf numFmtId="0" fontId="21" fillId="4" borderId="2" xfId="0" applyFont="1" applyFill="1" applyBorder="1" applyAlignment="1">
      <alignment horizontal="center"/>
    </xf>
    <xf numFmtId="49" fontId="15" fillId="4" borderId="2" xfId="0" applyNumberFormat="1" applyFont="1" applyFill="1" applyBorder="1" applyAlignment="1">
      <alignment horizontal="left" vertical="center" wrapText="1"/>
    </xf>
    <xf numFmtId="166" fontId="15" fillId="4" borderId="2" xfId="1" applyFont="1" applyFill="1" applyBorder="1" applyAlignment="1" applyProtection="1">
      <alignment horizontal="left" vertical="center" wrapText="1"/>
    </xf>
    <xf numFmtId="10" fontId="15" fillId="4" borderId="2" xfId="0" applyNumberFormat="1" applyFont="1" applyFill="1" applyBorder="1" applyAlignment="1" applyProtection="1">
      <alignment horizontal="center" vertical="center" wrapText="1"/>
    </xf>
    <xf numFmtId="166" fontId="15" fillId="4" borderId="2" xfId="6" applyFont="1" applyFill="1" applyBorder="1" applyAlignment="1" applyProtection="1">
      <alignment horizontal="left" vertical="center" wrapText="1"/>
    </xf>
    <xf numFmtId="0" fontId="21" fillId="4" borderId="2" xfId="0" applyFont="1" applyFill="1" applyBorder="1" applyAlignment="1">
      <alignment horizontal="center" vertical="center" wrapText="1"/>
    </xf>
    <xf numFmtId="0" fontId="15" fillId="4" borderId="2" xfId="0" applyFont="1" applyFill="1" applyBorder="1" applyAlignment="1">
      <alignment horizontal="left" vertical="center" wrapText="1"/>
    </xf>
    <xf numFmtId="2" fontId="21" fillId="4" borderId="2" xfId="0" applyNumberFormat="1" applyFont="1" applyFill="1" applyBorder="1" applyAlignment="1" applyProtection="1">
      <alignment horizontal="center" vertical="center" wrapText="1"/>
    </xf>
    <xf numFmtId="0" fontId="15" fillId="4" borderId="2" xfId="0" applyFont="1" applyFill="1" applyBorder="1" applyAlignment="1">
      <alignment horizontal="left" vertical="center"/>
    </xf>
    <xf numFmtId="2" fontId="21" fillId="5" borderId="2" xfId="0" applyNumberFormat="1" applyFont="1" applyFill="1" applyBorder="1" applyAlignment="1" applyProtection="1">
      <alignment horizontal="center" vertical="center" wrapText="1"/>
    </xf>
    <xf numFmtId="49" fontId="15" fillId="4" borderId="2" xfId="0" applyNumberFormat="1" applyFont="1" applyFill="1" applyBorder="1" applyAlignment="1">
      <alignment horizontal="center" vertical="center" wrapText="1"/>
    </xf>
    <xf numFmtId="0" fontId="21" fillId="4" borderId="2" xfId="0" applyFont="1" applyFill="1" applyBorder="1" applyAlignment="1">
      <alignment horizontal="left" vertical="center" wrapText="1"/>
    </xf>
    <xf numFmtId="0" fontId="20" fillId="10" borderId="2" xfId="0" applyFont="1" applyFill="1" applyBorder="1" applyAlignment="1">
      <alignment horizontal="left" vertical="center"/>
    </xf>
    <xf numFmtId="0" fontId="15" fillId="4" borderId="2" xfId="0" applyFont="1" applyFill="1" applyBorder="1" applyAlignment="1">
      <alignment horizontal="center"/>
    </xf>
    <xf numFmtId="0" fontId="21" fillId="4" borderId="2" xfId="0" applyFont="1" applyFill="1" applyBorder="1" applyAlignment="1">
      <alignment horizontal="left" wrapText="1"/>
    </xf>
    <xf numFmtId="0" fontId="15" fillId="4" borderId="2" xfId="0" applyFont="1" applyFill="1" applyBorder="1" applyAlignment="1">
      <alignment horizontal="center" vertical="center" wrapText="1"/>
    </xf>
    <xf numFmtId="167" fontId="21" fillId="4" borderId="2" xfId="0" applyNumberFormat="1" applyFont="1" applyFill="1" applyBorder="1" applyAlignment="1" applyProtection="1">
      <alignment horizontal="center" vertical="center" wrapText="1"/>
    </xf>
    <xf numFmtId="0" fontId="21" fillId="4" borderId="2" xfId="0" applyFont="1" applyFill="1" applyBorder="1" applyAlignment="1">
      <alignment horizontal="left" vertical="center"/>
    </xf>
    <xf numFmtId="0" fontId="21" fillId="4" borderId="2" xfId="5" applyFont="1" applyFill="1" applyBorder="1" applyAlignment="1">
      <alignment horizontal="center" vertical="center"/>
    </xf>
    <xf numFmtId="0" fontId="15" fillId="4" borderId="2" xfId="5" applyFont="1" applyFill="1" applyBorder="1" applyAlignment="1">
      <alignment horizontal="left" vertical="center" wrapText="1"/>
    </xf>
    <xf numFmtId="49" fontId="21" fillId="4" borderId="2" xfId="5" applyNumberFormat="1" applyFont="1" applyFill="1" applyBorder="1" applyAlignment="1">
      <alignment horizontal="center" vertical="center"/>
    </xf>
    <xf numFmtId="10" fontId="15" fillId="4" borderId="2" xfId="5" applyNumberFormat="1" applyFont="1" applyFill="1" applyBorder="1" applyAlignment="1" applyProtection="1">
      <alignment horizontal="center" vertical="center" wrapText="1"/>
    </xf>
    <xf numFmtId="2" fontId="21" fillId="4" borderId="2" xfId="5" applyNumberFormat="1" applyFont="1" applyFill="1" applyBorder="1" applyAlignment="1">
      <alignment horizontal="center" vertical="center"/>
    </xf>
    <xf numFmtId="0" fontId="21" fillId="4" borderId="2" xfId="0" applyFont="1" applyFill="1" applyBorder="1" applyAlignment="1">
      <alignment horizontal="left" vertical="top" wrapText="1"/>
    </xf>
    <xf numFmtId="0" fontId="21" fillId="4" borderId="2" xfId="0" applyFont="1" applyFill="1" applyBorder="1" applyAlignment="1">
      <alignment horizontal="center" vertical="top" wrapText="1"/>
    </xf>
    <xf numFmtId="0" fontId="21" fillId="4" borderId="2" xfId="0" applyFont="1" applyFill="1" applyBorder="1" applyAlignment="1">
      <alignment wrapText="1"/>
    </xf>
    <xf numFmtId="2" fontId="21" fillId="4" borderId="2" xfId="0" applyNumberFormat="1" applyFont="1" applyFill="1" applyBorder="1" applyAlignment="1">
      <alignment horizontal="center" vertical="top" wrapText="1"/>
    </xf>
    <xf numFmtId="2" fontId="21" fillId="4" borderId="2" xfId="0" applyNumberFormat="1" applyFont="1" applyFill="1" applyBorder="1" applyAlignment="1">
      <alignment horizontal="center" vertical="center" wrapText="1"/>
    </xf>
    <xf numFmtId="0" fontId="0" fillId="4" borderId="0" xfId="0" applyFill="1"/>
    <xf numFmtId="0" fontId="4" fillId="4" borderId="0" xfId="0" applyFont="1" applyFill="1"/>
    <xf numFmtId="0" fontId="8" fillId="4" borderId="0" xfId="0" applyFont="1" applyFill="1"/>
    <xf numFmtId="0" fontId="7" fillId="4" borderId="0" xfId="0" applyFont="1" applyFill="1"/>
    <xf numFmtId="0" fontId="18" fillId="6" borderId="2" xfId="0" applyFont="1" applyFill="1" applyBorder="1" applyAlignment="1">
      <alignment horizontal="center" vertical="center" wrapText="1"/>
    </xf>
    <xf numFmtId="0" fontId="16" fillId="0" borderId="9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/>
    </xf>
    <xf numFmtId="0" fontId="17" fillId="8" borderId="2" xfId="0" applyFont="1" applyFill="1" applyBorder="1" applyAlignment="1">
      <alignment vertical="center"/>
    </xf>
    <xf numFmtId="0" fontId="18" fillId="2" borderId="0" xfId="0" applyFont="1" applyFill="1" applyBorder="1" applyAlignment="1">
      <alignment horizontal="center"/>
    </xf>
    <xf numFmtId="0" fontId="17" fillId="8" borderId="2" xfId="0" applyFont="1" applyFill="1" applyBorder="1" applyAlignment="1">
      <alignment horizontal="center" vertical="center" wrapText="1"/>
    </xf>
    <xf numFmtId="0" fontId="20" fillId="4" borderId="2" xfId="0" applyFont="1" applyFill="1" applyBorder="1" applyAlignment="1">
      <alignment horizontal="center" vertical="center"/>
    </xf>
    <xf numFmtId="0" fontId="11" fillId="2" borderId="0" xfId="0" applyFont="1" applyFill="1" applyBorder="1" applyAlignment="1">
      <alignment horizontal="center"/>
    </xf>
    <xf numFmtId="2" fontId="21" fillId="4" borderId="2" xfId="0" applyNumberFormat="1" applyFont="1" applyFill="1" applyBorder="1" applyAlignment="1">
      <alignment horizontal="center" vertical="center"/>
    </xf>
    <xf numFmtId="0" fontId="21" fillId="0" borderId="2" xfId="5" applyFont="1" applyBorder="1" applyAlignment="1">
      <alignment horizontal="center" vertical="center"/>
    </xf>
    <xf numFmtId="0" fontId="16" fillId="0" borderId="0" xfId="0" applyFont="1" applyBorder="1" applyAlignment="1">
      <alignment vertical="top"/>
    </xf>
    <xf numFmtId="0" fontId="17" fillId="6" borderId="2" xfId="0" applyFont="1" applyFill="1" applyBorder="1" applyAlignment="1">
      <alignment horizontal="center"/>
    </xf>
    <xf numFmtId="0" fontId="18" fillId="0" borderId="8" xfId="0" applyFont="1" applyBorder="1" applyAlignment="1">
      <alignment horizontal="center" vertical="center"/>
    </xf>
    <xf numFmtId="0" fontId="16" fillId="2" borderId="9" xfId="0" applyFont="1" applyFill="1" applyBorder="1" applyAlignment="1">
      <alignment horizontal="left" vertical="center" wrapText="1"/>
    </xf>
    <xf numFmtId="0" fontId="16" fillId="0" borderId="9" xfId="0" applyFont="1" applyBorder="1" applyAlignment="1">
      <alignment horizontal="left" vertical="center" wrapText="1"/>
    </xf>
    <xf numFmtId="2" fontId="16" fillId="0" borderId="9" xfId="0" applyNumberFormat="1" applyFont="1" applyBorder="1" applyAlignment="1">
      <alignment horizontal="left" vertical="center" wrapText="1"/>
    </xf>
    <xf numFmtId="2" fontId="16" fillId="0" borderId="8" xfId="0" applyNumberFormat="1" applyFont="1" applyBorder="1" applyAlignment="1">
      <alignment horizontal="center" vertical="center"/>
    </xf>
    <xf numFmtId="0" fontId="17" fillId="8" borderId="8" xfId="0" applyFont="1" applyFill="1" applyBorder="1" applyAlignment="1">
      <alignment vertical="center"/>
    </xf>
    <xf numFmtId="2" fontId="17" fillId="0" borderId="24" xfId="0" applyNumberFormat="1" applyFont="1" applyBorder="1" applyAlignment="1">
      <alignment horizontal="center"/>
    </xf>
    <xf numFmtId="0" fontId="20" fillId="4" borderId="9" xfId="0" applyFont="1" applyFill="1" applyBorder="1" applyAlignment="1">
      <alignment horizontal="center" vertical="center"/>
    </xf>
    <xf numFmtId="168" fontId="20" fillId="4" borderId="8" xfId="1" applyNumberFormat="1" applyFont="1" applyFill="1" applyBorder="1" applyAlignment="1">
      <alignment horizontal="left" vertical="center"/>
    </xf>
    <xf numFmtId="0" fontId="21" fillId="4" borderId="9" xfId="0" applyFont="1" applyFill="1" applyBorder="1" applyAlignment="1">
      <alignment horizontal="center" vertical="center"/>
    </xf>
    <xf numFmtId="168" fontId="15" fillId="4" borderId="8" xfId="1" applyNumberFormat="1" applyFont="1" applyFill="1" applyBorder="1" applyAlignment="1" applyProtection="1">
      <alignment horizontal="left" vertical="center" wrapText="1"/>
    </xf>
    <xf numFmtId="0" fontId="21" fillId="4" borderId="9" xfId="0" applyFont="1" applyFill="1" applyBorder="1" applyAlignment="1">
      <alignment horizontal="center" vertical="center" wrapText="1"/>
    </xf>
    <xf numFmtId="168" fontId="22" fillId="6" borderId="8" xfId="1" applyNumberFormat="1" applyFont="1" applyFill="1" applyBorder="1" applyAlignment="1" applyProtection="1">
      <alignment horizontal="left" vertical="center" wrapText="1"/>
    </xf>
    <xf numFmtId="0" fontId="21" fillId="5" borderId="9" xfId="0" applyFont="1" applyFill="1" applyBorder="1" applyAlignment="1">
      <alignment horizontal="center" vertical="center" wrapText="1"/>
    </xf>
    <xf numFmtId="168" fontId="20" fillId="10" borderId="8" xfId="0" applyNumberFormat="1" applyFont="1" applyFill="1" applyBorder="1" applyAlignment="1">
      <alignment horizontal="left" vertical="center"/>
    </xf>
    <xf numFmtId="168" fontId="20" fillId="9" borderId="24" xfId="0" applyNumberFormat="1" applyFont="1" applyFill="1" applyBorder="1" applyAlignment="1">
      <alignment horizontal="left" vertical="center" wrapText="1"/>
    </xf>
    <xf numFmtId="0" fontId="21" fillId="4" borderId="0" xfId="0" applyFont="1" applyFill="1" applyBorder="1" applyAlignment="1">
      <alignment vertical="top"/>
    </xf>
    <xf numFmtId="0" fontId="23" fillId="0" borderId="0" xfId="0" applyFont="1" applyBorder="1" applyAlignment="1">
      <alignment vertical="center"/>
    </xf>
    <xf numFmtId="0" fontId="24" fillId="2" borderId="9" xfId="0" applyFont="1" applyFill="1" applyBorder="1" applyAlignment="1">
      <alignment horizontal="center" vertical="center"/>
    </xf>
    <xf numFmtId="0" fontId="24" fillId="2" borderId="2" xfId="0" applyFont="1" applyFill="1" applyBorder="1" applyAlignment="1">
      <alignment horizontal="center" vertical="center" wrapText="1"/>
    </xf>
    <xf numFmtId="0" fontId="24" fillId="2" borderId="2" xfId="0" applyFont="1" applyFill="1" applyBorder="1" applyAlignment="1">
      <alignment horizontal="center" vertical="center"/>
    </xf>
    <xf numFmtId="49" fontId="23" fillId="2" borderId="2" xfId="0" applyNumberFormat="1" applyFont="1" applyFill="1" applyBorder="1" applyAlignment="1">
      <alignment horizontal="center" vertical="center" wrapText="1"/>
    </xf>
    <xf numFmtId="10" fontId="25" fillId="2" borderId="2" xfId="0" applyNumberFormat="1" applyFont="1" applyFill="1" applyBorder="1" applyAlignment="1">
      <alignment horizontal="center" vertical="center" wrapText="1"/>
    </xf>
    <xf numFmtId="10" fontId="23" fillId="2" borderId="2" xfId="0" applyNumberFormat="1" applyFont="1" applyFill="1" applyBorder="1" applyAlignment="1">
      <alignment horizontal="center" vertical="center" wrapText="1"/>
    </xf>
    <xf numFmtId="10" fontId="23" fillId="2" borderId="2" xfId="0" applyNumberFormat="1" applyFont="1" applyFill="1" applyBorder="1" applyAlignment="1">
      <alignment horizontal="center" vertical="top" wrapText="1"/>
    </xf>
    <xf numFmtId="166" fontId="14" fillId="0" borderId="2" xfId="1" applyFont="1" applyBorder="1"/>
    <xf numFmtId="4" fontId="23" fillId="2" borderId="2" xfId="0" applyNumberFormat="1" applyFont="1" applyFill="1" applyBorder="1" applyAlignment="1">
      <alignment horizontal="center" vertical="center" wrapText="1"/>
    </xf>
    <xf numFmtId="49" fontId="25" fillId="2" borderId="2" xfId="0" applyNumberFormat="1" applyFont="1" applyFill="1" applyBorder="1" applyAlignment="1">
      <alignment horizontal="center" vertical="top" wrapText="1"/>
    </xf>
    <xf numFmtId="10" fontId="25" fillId="2" borderId="2" xfId="0" applyNumberFormat="1" applyFont="1" applyFill="1" applyBorder="1" applyAlignment="1">
      <alignment horizontal="center" vertical="top" wrapText="1"/>
    </xf>
    <xf numFmtId="165" fontId="25" fillId="2" borderId="2" xfId="0" applyNumberFormat="1" applyFont="1" applyFill="1" applyBorder="1" applyAlignment="1">
      <alignment horizontal="center" vertical="center" wrapText="1"/>
    </xf>
    <xf numFmtId="166" fontId="23" fillId="2" borderId="2" xfId="0" applyNumberFormat="1" applyFont="1" applyFill="1" applyBorder="1" applyAlignment="1">
      <alignment horizontal="center" vertical="center" wrapText="1"/>
    </xf>
    <xf numFmtId="168" fontId="7" fillId="0" borderId="0" xfId="0" applyNumberFormat="1" applyFont="1"/>
    <xf numFmtId="168" fontId="13" fillId="0" borderId="0" xfId="2" applyNumberFormat="1"/>
    <xf numFmtId="168" fontId="0" fillId="0" borderId="0" xfId="0" applyNumberFormat="1"/>
    <xf numFmtId="2" fontId="0" fillId="0" borderId="0" xfId="0" applyNumberFormat="1"/>
    <xf numFmtId="166" fontId="23" fillId="2" borderId="2" xfId="0" applyNumberFormat="1" applyFont="1" applyFill="1" applyBorder="1" applyAlignment="1">
      <alignment horizontal="center" vertical="top" wrapText="1"/>
    </xf>
    <xf numFmtId="10" fontId="23" fillId="11" borderId="2" xfId="0" applyNumberFormat="1" applyFont="1" applyFill="1" applyBorder="1" applyAlignment="1">
      <alignment horizontal="center" vertical="center" wrapText="1"/>
    </xf>
    <xf numFmtId="10" fontId="23" fillId="11" borderId="2" xfId="0" applyNumberFormat="1" applyFont="1" applyFill="1" applyBorder="1" applyAlignment="1">
      <alignment horizontal="center" vertical="top" wrapText="1"/>
    </xf>
    <xf numFmtId="0" fontId="17" fillId="8" borderId="9" xfId="0" applyFont="1" applyFill="1" applyBorder="1" applyAlignment="1">
      <alignment horizontal="center" vertical="center"/>
    </xf>
    <xf numFmtId="0" fontId="17" fillId="12" borderId="2" xfId="0" applyFont="1" applyFill="1" applyBorder="1" applyAlignment="1">
      <alignment horizontal="center" vertical="center"/>
    </xf>
    <xf numFmtId="0" fontId="21" fillId="4" borderId="13" xfId="0" applyFont="1" applyFill="1" applyBorder="1" applyAlignment="1">
      <alignment horizontal="center" vertical="center"/>
    </xf>
    <xf numFmtId="0" fontId="21" fillId="4" borderId="12" xfId="0" applyFont="1" applyFill="1" applyBorder="1" applyAlignment="1">
      <alignment vertical="center"/>
    </xf>
    <xf numFmtId="0" fontId="20" fillId="4" borderId="12" xfId="0" applyFont="1" applyFill="1" applyBorder="1" applyAlignment="1"/>
    <xf numFmtId="168" fontId="21" fillId="4" borderId="14" xfId="0" applyNumberFormat="1" applyFont="1" applyFill="1" applyBorder="1" applyAlignment="1">
      <alignment horizontal="left" vertical="center"/>
    </xf>
    <xf numFmtId="0" fontId="21" fillId="4" borderId="20" xfId="0" applyFont="1" applyFill="1" applyBorder="1" applyAlignment="1">
      <alignment horizontal="center" vertical="center"/>
    </xf>
    <xf numFmtId="168" fontId="21" fillId="4" borderId="18" xfId="0" applyNumberFormat="1" applyFont="1" applyFill="1" applyBorder="1" applyAlignment="1">
      <alignment horizontal="left" vertical="center"/>
    </xf>
    <xf numFmtId="0" fontId="21" fillId="4" borderId="27" xfId="0" applyFont="1" applyFill="1" applyBorder="1" applyAlignment="1">
      <alignment horizontal="center" vertical="center"/>
    </xf>
    <xf numFmtId="168" fontId="21" fillId="4" borderId="28" xfId="0" applyNumberFormat="1" applyFont="1" applyFill="1" applyBorder="1" applyAlignment="1">
      <alignment horizontal="left" vertical="center"/>
    </xf>
    <xf numFmtId="0" fontId="24" fillId="2" borderId="9" xfId="0" applyFont="1" applyFill="1" applyBorder="1" applyAlignment="1">
      <alignment vertical="center"/>
    </xf>
    <xf numFmtId="0" fontId="24" fillId="2" borderId="8" xfId="0" applyFont="1" applyFill="1" applyBorder="1" applyAlignment="1">
      <alignment horizontal="center" vertical="center"/>
    </xf>
    <xf numFmtId="10" fontId="23" fillId="2" borderId="8" xfId="0" applyNumberFormat="1" applyFont="1" applyFill="1" applyBorder="1" applyAlignment="1">
      <alignment horizontal="center" vertical="top" wrapText="1"/>
    </xf>
    <xf numFmtId="4" fontId="23" fillId="2" borderId="8" xfId="0" applyNumberFormat="1" applyFont="1" applyFill="1" applyBorder="1" applyAlignment="1">
      <alignment horizontal="center" vertical="center" wrapText="1"/>
    </xf>
    <xf numFmtId="10" fontId="23" fillId="11" borderId="8" xfId="0" applyNumberFormat="1" applyFont="1" applyFill="1" applyBorder="1" applyAlignment="1">
      <alignment horizontal="center" vertical="top" wrapText="1"/>
    </xf>
    <xf numFmtId="166" fontId="14" fillId="0" borderId="8" xfId="1" applyFont="1" applyBorder="1"/>
    <xf numFmtId="166" fontId="23" fillId="2" borderId="8" xfId="0" applyNumberFormat="1" applyFont="1" applyFill="1" applyBorder="1" applyAlignment="1">
      <alignment horizontal="center" vertical="top" wrapText="1"/>
    </xf>
    <xf numFmtId="10" fontId="25" fillId="2" borderId="8" xfId="0" applyNumberFormat="1" applyFont="1" applyFill="1" applyBorder="1" applyAlignment="1">
      <alignment horizontal="center" vertical="top" wrapText="1"/>
    </xf>
    <xf numFmtId="165" fontId="25" fillId="2" borderId="8" xfId="0" applyNumberFormat="1" applyFont="1" applyFill="1" applyBorder="1" applyAlignment="1">
      <alignment horizontal="center" vertical="center" wrapText="1"/>
    </xf>
    <xf numFmtId="49" fontId="25" fillId="2" borderId="23" xfId="0" applyNumberFormat="1" applyFont="1" applyFill="1" applyBorder="1" applyAlignment="1">
      <alignment horizontal="center" vertical="top" wrapText="1"/>
    </xf>
    <xf numFmtId="165" fontId="25" fillId="2" borderId="23" xfId="0" applyNumberFormat="1" applyFont="1" applyFill="1" applyBorder="1" applyAlignment="1">
      <alignment horizontal="center" vertical="center" wrapText="1"/>
    </xf>
    <xf numFmtId="165" fontId="25" fillId="2" borderId="24" xfId="0" applyNumberFormat="1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wrapText="1"/>
    </xf>
    <xf numFmtId="0" fontId="5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16" fillId="0" borderId="2" xfId="0" applyFont="1" applyBorder="1" applyAlignment="1">
      <alignment horizontal="left" vertical="top" wrapText="1"/>
    </xf>
    <xf numFmtId="0" fontId="16" fillId="0" borderId="9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left" wrapText="1"/>
    </xf>
    <xf numFmtId="0" fontId="16" fillId="0" borderId="2" xfId="0" applyFont="1" applyBorder="1" applyAlignment="1">
      <alignment horizontal="center"/>
    </xf>
    <xf numFmtId="0" fontId="17" fillId="0" borderId="8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6" fillId="2" borderId="9" xfId="0" applyFont="1" applyFill="1" applyBorder="1" applyAlignment="1">
      <alignment horizontal="center" vertical="center" wrapText="1"/>
    </xf>
    <xf numFmtId="0" fontId="18" fillId="0" borderId="2" xfId="0" applyFont="1" applyBorder="1" applyAlignment="1">
      <alignment horizontal="left" vertical="center"/>
    </xf>
    <xf numFmtId="0" fontId="17" fillId="12" borderId="2" xfId="0" applyFont="1" applyFill="1" applyBorder="1" applyAlignment="1">
      <alignment horizontal="center" vertical="center"/>
    </xf>
    <xf numFmtId="0" fontId="17" fillId="12" borderId="8" xfId="0" applyFont="1" applyFill="1" applyBorder="1" applyAlignment="1">
      <alignment horizontal="center" vertical="center"/>
    </xf>
    <xf numFmtId="0" fontId="17" fillId="12" borderId="9" xfId="0" applyFont="1" applyFill="1" applyBorder="1" applyAlignment="1">
      <alignment horizontal="center" vertical="center" wrapText="1"/>
    </xf>
    <xf numFmtId="0" fontId="17" fillId="12" borderId="2" xfId="0" applyFont="1" applyFill="1" applyBorder="1" applyAlignment="1">
      <alignment horizontal="center" vertical="center" wrapText="1"/>
    </xf>
    <xf numFmtId="0" fontId="17" fillId="8" borderId="2" xfId="0" applyFont="1" applyFill="1" applyBorder="1" applyAlignment="1">
      <alignment horizontal="left" vertical="center"/>
    </xf>
    <xf numFmtId="0" fontId="17" fillId="8" borderId="8" xfId="0" applyFont="1" applyFill="1" applyBorder="1" applyAlignment="1">
      <alignment horizontal="left" vertical="center"/>
    </xf>
    <xf numFmtId="0" fontId="17" fillId="0" borderId="9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8" borderId="9" xfId="0" applyFont="1" applyFill="1" applyBorder="1" applyAlignment="1">
      <alignment horizontal="center" vertical="center"/>
    </xf>
    <xf numFmtId="0" fontId="17" fillId="8" borderId="2" xfId="0" applyFont="1" applyFill="1" applyBorder="1" applyAlignment="1">
      <alignment horizontal="center" vertical="center"/>
    </xf>
    <xf numFmtId="0" fontId="17" fillId="0" borderId="22" xfId="0" applyFont="1" applyBorder="1" applyAlignment="1">
      <alignment horizontal="center" vertical="center" wrapText="1"/>
    </xf>
    <xf numFmtId="0" fontId="17" fillId="0" borderId="23" xfId="0" applyFont="1" applyBorder="1" applyAlignment="1">
      <alignment horizontal="center" vertical="center" wrapText="1"/>
    </xf>
    <xf numFmtId="0" fontId="17" fillId="12" borderId="8" xfId="0" applyFont="1" applyFill="1" applyBorder="1" applyAlignment="1">
      <alignment horizontal="center" vertical="center" wrapText="1"/>
    </xf>
    <xf numFmtId="0" fontId="16" fillId="0" borderId="9" xfId="0" applyFont="1" applyBorder="1" applyAlignment="1">
      <alignment horizontal="center" vertical="center"/>
    </xf>
    <xf numFmtId="0" fontId="16" fillId="0" borderId="2" xfId="0" applyFont="1" applyBorder="1" applyAlignment="1">
      <alignment vertical="top" wrapText="1"/>
    </xf>
    <xf numFmtId="0" fontId="17" fillId="12" borderId="2" xfId="0" applyFont="1" applyFill="1" applyBorder="1" applyAlignment="1">
      <alignment horizontal="left" vertical="center" wrapText="1"/>
    </xf>
    <xf numFmtId="0" fontId="17" fillId="12" borderId="8" xfId="0" applyFont="1" applyFill="1" applyBorder="1" applyAlignment="1">
      <alignment horizontal="left" vertical="center" wrapText="1"/>
    </xf>
    <xf numFmtId="0" fontId="16" fillId="4" borderId="2" xfId="0" applyFont="1" applyFill="1" applyBorder="1" applyAlignment="1">
      <alignment horizontal="left" vertical="top" wrapText="1"/>
    </xf>
    <xf numFmtId="0" fontId="16" fillId="0" borderId="8" xfId="0" applyFont="1" applyBorder="1" applyAlignment="1">
      <alignment horizontal="center"/>
    </xf>
    <xf numFmtId="166" fontId="18" fillId="0" borderId="2" xfId="1" applyFont="1" applyBorder="1" applyAlignment="1" applyProtection="1">
      <alignment horizontal="left" vertical="center" wrapText="1"/>
    </xf>
    <xf numFmtId="0" fontId="16" fillId="0" borderId="2" xfId="0" applyFont="1" applyBorder="1" applyAlignment="1">
      <alignment wrapText="1"/>
    </xf>
    <xf numFmtId="0" fontId="17" fillId="4" borderId="9" xfId="0" applyFont="1" applyFill="1" applyBorder="1" applyAlignment="1">
      <alignment horizontal="center" vertical="center"/>
    </xf>
    <xf numFmtId="0" fontId="17" fillId="4" borderId="2" xfId="0" applyFont="1" applyFill="1" applyBorder="1" applyAlignment="1">
      <alignment horizontal="center" vertical="center"/>
    </xf>
    <xf numFmtId="0" fontId="16" fillId="0" borderId="2" xfId="0" applyFont="1" applyBorder="1" applyAlignment="1">
      <alignment horizontal="left" vertical="center" wrapText="1"/>
    </xf>
    <xf numFmtId="0" fontId="17" fillId="8" borderId="2" xfId="0" applyFont="1" applyFill="1" applyBorder="1" applyAlignment="1">
      <alignment vertical="center"/>
    </xf>
    <xf numFmtId="0" fontId="17" fillId="8" borderId="8" xfId="0" applyFont="1" applyFill="1" applyBorder="1" applyAlignment="1">
      <alignment vertical="center"/>
    </xf>
    <xf numFmtId="0" fontId="17" fillId="8" borderId="2" xfId="0" applyFont="1" applyFill="1" applyBorder="1" applyAlignment="1">
      <alignment horizontal="left" vertical="center" wrapText="1"/>
    </xf>
    <xf numFmtId="0" fontId="17" fillId="8" borderId="8" xfId="0" applyFont="1" applyFill="1" applyBorder="1" applyAlignment="1">
      <alignment horizontal="left" vertical="center" wrapText="1"/>
    </xf>
    <xf numFmtId="0" fontId="17" fillId="8" borderId="9" xfId="0" applyFont="1" applyFill="1" applyBorder="1" applyAlignment="1">
      <alignment horizontal="center" vertical="center" wrapText="1"/>
    </xf>
    <xf numFmtId="0" fontId="17" fillId="8" borderId="2" xfId="0" applyFont="1" applyFill="1" applyBorder="1" applyAlignment="1">
      <alignment horizontal="center" vertical="center" wrapText="1"/>
    </xf>
    <xf numFmtId="0" fontId="17" fillId="13" borderId="9" xfId="0" applyFont="1" applyFill="1" applyBorder="1" applyAlignment="1">
      <alignment horizontal="center" vertical="center" wrapText="1"/>
    </xf>
    <xf numFmtId="0" fontId="17" fillId="13" borderId="2" xfId="0" applyFont="1" applyFill="1" applyBorder="1" applyAlignment="1">
      <alignment horizontal="center" vertical="center" wrapText="1"/>
    </xf>
    <xf numFmtId="49" fontId="18" fillId="0" borderId="2" xfId="0" applyNumberFormat="1" applyFont="1" applyBorder="1" applyAlignment="1">
      <alignment horizontal="left" vertical="center" wrapText="1"/>
    </xf>
    <xf numFmtId="0" fontId="18" fillId="0" borderId="2" xfId="0" applyFont="1" applyBorder="1" applyAlignment="1">
      <alignment horizontal="left" vertical="center" wrapText="1"/>
    </xf>
    <xf numFmtId="0" fontId="19" fillId="0" borderId="0" xfId="0" applyFont="1" applyBorder="1" applyAlignment="1">
      <alignment horizontal="center"/>
    </xf>
    <xf numFmtId="0" fontId="16" fillId="0" borderId="2" xfId="0" applyFont="1" applyBorder="1" applyAlignment="1">
      <alignment horizontal="left" vertical="center"/>
    </xf>
    <xf numFmtId="0" fontId="16" fillId="0" borderId="8" xfId="0" applyFont="1" applyBorder="1" applyAlignment="1">
      <alignment horizontal="left" vertical="center"/>
    </xf>
    <xf numFmtId="0" fontId="17" fillId="0" borderId="6" xfId="0" applyFont="1" applyBorder="1" applyAlignment="1">
      <alignment horizontal="center" vertical="center"/>
    </xf>
    <xf numFmtId="0" fontId="17" fillId="0" borderId="21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7" fillId="13" borderId="2" xfId="0" applyFont="1" applyFill="1" applyBorder="1" applyAlignment="1">
      <alignment horizontal="center" vertical="center"/>
    </xf>
    <xf numFmtId="0" fontId="17" fillId="13" borderId="8" xfId="0" applyFont="1" applyFill="1" applyBorder="1" applyAlignment="1">
      <alignment horizontal="center" vertical="center"/>
    </xf>
    <xf numFmtId="0" fontId="19" fillId="8" borderId="2" xfId="0" applyFont="1" applyFill="1" applyBorder="1" applyAlignment="1">
      <alignment horizontal="left" vertical="center" wrapText="1"/>
    </xf>
    <xf numFmtId="0" fontId="19" fillId="8" borderId="8" xfId="0" applyFont="1" applyFill="1" applyBorder="1" applyAlignment="1">
      <alignment horizontal="left" vertical="center" wrapText="1"/>
    </xf>
    <xf numFmtId="0" fontId="18" fillId="0" borderId="9" xfId="0" applyFont="1" applyBorder="1" applyAlignment="1">
      <alignment horizontal="center" vertical="center" wrapText="1"/>
    </xf>
    <xf numFmtId="0" fontId="19" fillId="8" borderId="2" xfId="0" applyFont="1" applyFill="1" applyBorder="1" applyAlignment="1">
      <alignment horizontal="center" vertical="center" wrapText="1"/>
    </xf>
    <xf numFmtId="0" fontId="19" fillId="8" borderId="8" xfId="0" applyFont="1" applyFill="1" applyBorder="1" applyAlignment="1">
      <alignment horizontal="center" vertical="center" wrapText="1"/>
    </xf>
    <xf numFmtId="0" fontId="17" fillId="12" borderId="2" xfId="0" applyFont="1" applyFill="1" applyBorder="1" applyAlignment="1">
      <alignment horizontal="left" vertical="center"/>
    </xf>
    <xf numFmtId="0" fontId="17" fillId="12" borderId="8" xfId="0" applyFont="1" applyFill="1" applyBorder="1" applyAlignment="1">
      <alignment horizontal="left" vertical="center"/>
    </xf>
    <xf numFmtId="2" fontId="17" fillId="0" borderId="9" xfId="0" applyNumberFormat="1" applyFont="1" applyBorder="1" applyAlignment="1">
      <alignment horizontal="center" vertical="center"/>
    </xf>
    <xf numFmtId="2" fontId="17" fillId="0" borderId="2" xfId="0" applyNumberFormat="1" applyFont="1" applyBorder="1" applyAlignment="1">
      <alignment horizontal="center" vertical="center"/>
    </xf>
    <xf numFmtId="0" fontId="16" fillId="0" borderId="8" xfId="0" applyFont="1" applyBorder="1" applyAlignment="1">
      <alignment horizontal="left" vertical="top" wrapText="1"/>
    </xf>
    <xf numFmtId="0" fontId="17" fillId="12" borderId="9" xfId="0" applyFont="1" applyFill="1" applyBorder="1" applyAlignment="1">
      <alignment horizontal="center" vertical="center"/>
    </xf>
    <xf numFmtId="0" fontId="20" fillId="4" borderId="2" xfId="0" applyFont="1" applyFill="1" applyBorder="1" applyAlignment="1">
      <alignment horizontal="center" vertical="center"/>
    </xf>
    <xf numFmtId="0" fontId="20" fillId="4" borderId="6" xfId="0" applyFont="1" applyFill="1" applyBorder="1" applyAlignment="1">
      <alignment horizontal="center" vertical="center"/>
    </xf>
    <xf numFmtId="0" fontId="20" fillId="4" borderId="21" xfId="0" applyFont="1" applyFill="1" applyBorder="1" applyAlignment="1">
      <alignment horizontal="center" vertical="center"/>
    </xf>
    <xf numFmtId="0" fontId="20" fillId="4" borderId="7" xfId="0" applyFont="1" applyFill="1" applyBorder="1" applyAlignment="1">
      <alignment horizontal="center" vertical="center"/>
    </xf>
    <xf numFmtId="0" fontId="20" fillId="4" borderId="9" xfId="0" applyFont="1" applyFill="1" applyBorder="1" applyAlignment="1">
      <alignment horizontal="center" vertical="center"/>
    </xf>
    <xf numFmtId="0" fontId="21" fillId="4" borderId="2" xfId="0" applyFont="1" applyFill="1" applyBorder="1" applyAlignment="1">
      <alignment horizontal="left" vertical="center"/>
    </xf>
    <xf numFmtId="164" fontId="21" fillId="4" borderId="2" xfId="0" applyNumberFormat="1" applyFont="1" applyFill="1" applyBorder="1" applyAlignment="1">
      <alignment horizontal="center" vertical="center" wrapText="1"/>
    </xf>
    <xf numFmtId="49" fontId="21" fillId="4" borderId="2" xfId="0" applyNumberFormat="1" applyFont="1" applyFill="1" applyBorder="1" applyAlignment="1">
      <alignment horizontal="center" vertical="center" wrapText="1"/>
    </xf>
    <xf numFmtId="10" fontId="21" fillId="4" borderId="2" xfId="0" applyNumberFormat="1" applyFont="1" applyFill="1" applyBorder="1" applyAlignment="1">
      <alignment horizontal="center" vertical="center" wrapText="1"/>
    </xf>
    <xf numFmtId="10" fontId="15" fillId="4" borderId="8" xfId="0" applyNumberFormat="1" applyFont="1" applyFill="1" applyBorder="1" applyAlignment="1" applyProtection="1">
      <alignment horizontal="center" vertical="center" wrapText="1"/>
    </xf>
    <xf numFmtId="0" fontId="20" fillId="7" borderId="9" xfId="0" applyFont="1" applyFill="1" applyBorder="1" applyAlignment="1">
      <alignment horizontal="center" vertical="center"/>
    </xf>
    <xf numFmtId="0" fontId="20" fillId="7" borderId="2" xfId="0" applyFont="1" applyFill="1" applyBorder="1" applyAlignment="1">
      <alignment horizontal="center" vertical="center"/>
    </xf>
    <xf numFmtId="0" fontId="20" fillId="8" borderId="9" xfId="0" applyFont="1" applyFill="1" applyBorder="1" applyAlignment="1">
      <alignment horizontal="center" vertical="center" wrapText="1"/>
    </xf>
    <xf numFmtId="0" fontId="20" fillId="8" borderId="2" xfId="0" applyFont="1" applyFill="1" applyBorder="1" applyAlignment="1">
      <alignment horizontal="center" vertical="center" wrapText="1"/>
    </xf>
    <xf numFmtId="0" fontId="20" fillId="7" borderId="2" xfId="0" applyFont="1" applyFill="1" applyBorder="1" applyAlignment="1">
      <alignment horizontal="left" vertical="center"/>
    </xf>
    <xf numFmtId="0" fontId="20" fillId="7" borderId="8" xfId="0" applyFont="1" applyFill="1" applyBorder="1" applyAlignment="1">
      <alignment horizontal="left" vertical="center"/>
    </xf>
    <xf numFmtId="0" fontId="20" fillId="9" borderId="9" xfId="0" applyFont="1" applyFill="1" applyBorder="1" applyAlignment="1">
      <alignment horizontal="center" vertical="center" wrapText="1"/>
    </xf>
    <xf numFmtId="0" fontId="20" fillId="9" borderId="2" xfId="0" applyFont="1" applyFill="1" applyBorder="1" applyAlignment="1">
      <alignment horizontal="center" vertical="center" wrapText="1"/>
    </xf>
    <xf numFmtId="0" fontId="20" fillId="6" borderId="9" xfId="0" applyFont="1" applyFill="1" applyBorder="1" applyAlignment="1">
      <alignment horizontal="center" vertical="center" wrapText="1"/>
    </xf>
    <xf numFmtId="0" fontId="20" fillId="6" borderId="2" xfId="0" applyFont="1" applyFill="1" applyBorder="1" applyAlignment="1">
      <alignment horizontal="center" vertical="center" wrapText="1"/>
    </xf>
    <xf numFmtId="0" fontId="20" fillId="8" borderId="2" xfId="0" applyFont="1" applyFill="1" applyBorder="1" applyAlignment="1">
      <alignment horizontal="left" vertical="center" wrapText="1"/>
    </xf>
    <xf numFmtId="0" fontId="20" fillId="8" borderId="8" xfId="0" applyFont="1" applyFill="1" applyBorder="1" applyAlignment="1">
      <alignment horizontal="left" vertical="center" wrapText="1"/>
    </xf>
    <xf numFmtId="0" fontId="20" fillId="9" borderId="2" xfId="0" applyFont="1" applyFill="1" applyBorder="1" applyAlignment="1">
      <alignment horizontal="left" vertical="center"/>
    </xf>
    <xf numFmtId="0" fontId="20" fillId="9" borderId="8" xfId="0" applyFont="1" applyFill="1" applyBorder="1" applyAlignment="1">
      <alignment horizontal="left" vertical="center"/>
    </xf>
    <xf numFmtId="0" fontId="22" fillId="8" borderId="2" xfId="0" applyFont="1" applyFill="1" applyBorder="1" applyAlignment="1">
      <alignment horizontal="left" vertical="center" wrapText="1"/>
    </xf>
    <xf numFmtId="0" fontId="22" fillId="8" borderId="8" xfId="0" applyFont="1" applyFill="1" applyBorder="1" applyAlignment="1">
      <alignment horizontal="left" vertical="center" wrapText="1"/>
    </xf>
    <xf numFmtId="0" fontId="20" fillId="9" borderId="2" xfId="0" applyFont="1" applyFill="1" applyBorder="1" applyAlignment="1">
      <alignment horizontal="left" vertical="center" wrapText="1"/>
    </xf>
    <xf numFmtId="0" fontId="20" fillId="9" borderId="8" xfId="0" applyFont="1" applyFill="1" applyBorder="1" applyAlignment="1">
      <alignment horizontal="left" vertical="center" wrapText="1"/>
    </xf>
    <xf numFmtId="0" fontId="20" fillId="8" borderId="2" xfId="0" applyFont="1" applyFill="1" applyBorder="1" applyAlignment="1">
      <alignment horizontal="left" vertical="center"/>
    </xf>
    <xf numFmtId="0" fontId="20" fillId="8" borderId="8" xfId="0" applyFont="1" applyFill="1" applyBorder="1" applyAlignment="1">
      <alignment horizontal="left" vertical="center"/>
    </xf>
    <xf numFmtId="0" fontId="20" fillId="10" borderId="9" xfId="0" applyFont="1" applyFill="1" applyBorder="1" applyAlignment="1">
      <alignment horizontal="center" vertical="center"/>
    </xf>
    <xf numFmtId="0" fontId="20" fillId="10" borderId="2" xfId="0" applyFont="1" applyFill="1" applyBorder="1" applyAlignment="1">
      <alignment horizontal="center" vertical="center"/>
    </xf>
    <xf numFmtId="0" fontId="20" fillId="10" borderId="2" xfId="0" applyFont="1" applyFill="1" applyBorder="1" applyAlignment="1">
      <alignment horizontal="left" vertical="center"/>
    </xf>
    <xf numFmtId="0" fontId="20" fillId="10" borderId="8" xfId="0" applyFont="1" applyFill="1" applyBorder="1" applyAlignment="1">
      <alignment horizontal="left" vertical="center"/>
    </xf>
    <xf numFmtId="0" fontId="20" fillId="8" borderId="9" xfId="0" applyFont="1" applyFill="1" applyBorder="1" applyAlignment="1">
      <alignment horizontal="center" vertical="center"/>
    </xf>
    <xf numFmtId="0" fontId="20" fillId="8" borderId="2" xfId="0" applyFont="1" applyFill="1" applyBorder="1" applyAlignment="1">
      <alignment horizontal="center" vertical="center"/>
    </xf>
    <xf numFmtId="0" fontId="20" fillId="8" borderId="2" xfId="5" applyFont="1" applyFill="1" applyBorder="1" applyAlignment="1">
      <alignment horizontal="left" vertical="center" wrapText="1"/>
    </xf>
    <xf numFmtId="0" fontId="20" fillId="8" borderId="8" xfId="5" applyFont="1" applyFill="1" applyBorder="1" applyAlignment="1">
      <alignment horizontal="left" vertical="center" wrapText="1"/>
    </xf>
    <xf numFmtId="0" fontId="20" fillId="6" borderId="9" xfId="0" applyFont="1" applyFill="1" applyBorder="1" applyAlignment="1">
      <alignment horizontal="left" vertical="center" wrapText="1"/>
    </xf>
    <xf numFmtId="0" fontId="20" fillId="6" borderId="2" xfId="0" applyFont="1" applyFill="1" applyBorder="1" applyAlignment="1">
      <alignment horizontal="left" vertical="center" wrapText="1"/>
    </xf>
    <xf numFmtId="0" fontId="20" fillId="9" borderId="22" xfId="0" applyFont="1" applyFill="1" applyBorder="1" applyAlignment="1">
      <alignment horizontal="left" vertical="center" wrapText="1"/>
    </xf>
    <xf numFmtId="0" fontId="20" fillId="9" borderId="23" xfId="0" applyFont="1" applyFill="1" applyBorder="1" applyAlignment="1">
      <alignment horizontal="left" vertical="center" wrapText="1"/>
    </xf>
    <xf numFmtId="0" fontId="24" fillId="2" borderId="2" xfId="0" applyFont="1" applyFill="1" applyBorder="1" applyAlignment="1">
      <alignment horizontal="left" vertical="center"/>
    </xf>
    <xf numFmtId="0" fontId="24" fillId="2" borderId="8" xfId="0" applyFont="1" applyFill="1" applyBorder="1" applyAlignment="1">
      <alignment horizontal="left" vertical="center"/>
    </xf>
    <xf numFmtId="0" fontId="24" fillId="2" borderId="6" xfId="0" applyFont="1" applyFill="1" applyBorder="1" applyAlignment="1">
      <alignment horizontal="center" vertical="center"/>
    </xf>
    <xf numFmtId="0" fontId="24" fillId="2" borderId="21" xfId="0" applyFont="1" applyFill="1" applyBorder="1" applyAlignment="1">
      <alignment horizontal="center" vertical="center"/>
    </xf>
    <xf numFmtId="0" fontId="24" fillId="2" borderId="7" xfId="0" applyFont="1" applyFill="1" applyBorder="1" applyAlignment="1">
      <alignment horizontal="center" vertical="center"/>
    </xf>
    <xf numFmtId="0" fontId="24" fillId="2" borderId="11" xfId="0" applyFont="1" applyFill="1" applyBorder="1" applyAlignment="1">
      <alignment horizontal="left" vertical="center"/>
    </xf>
    <xf numFmtId="0" fontId="24" fillId="2" borderId="15" xfId="0" applyFont="1" applyFill="1" applyBorder="1" applyAlignment="1">
      <alignment horizontal="left" vertical="center"/>
    </xf>
    <xf numFmtId="0" fontId="24" fillId="2" borderId="17" xfId="0" applyFont="1" applyFill="1" applyBorder="1" applyAlignment="1">
      <alignment horizontal="left" vertical="center"/>
    </xf>
    <xf numFmtId="0" fontId="24" fillId="2" borderId="11" xfId="0" applyFont="1" applyFill="1" applyBorder="1" applyAlignment="1">
      <alignment horizontal="center" vertical="center"/>
    </xf>
    <xf numFmtId="0" fontId="24" fillId="2" borderId="15" xfId="0" applyFont="1" applyFill="1" applyBorder="1" applyAlignment="1">
      <alignment horizontal="center" vertical="center"/>
    </xf>
    <xf numFmtId="0" fontId="24" fillId="2" borderId="16" xfId="0" applyFont="1" applyFill="1" applyBorder="1" applyAlignment="1">
      <alignment horizontal="center" vertical="center"/>
    </xf>
    <xf numFmtId="0" fontId="24" fillId="2" borderId="17" xfId="0" applyFont="1" applyFill="1" applyBorder="1" applyAlignment="1">
      <alignment horizontal="center" vertical="center"/>
    </xf>
    <xf numFmtId="0" fontId="23" fillId="2" borderId="10" xfId="0" applyFont="1" applyFill="1" applyBorder="1" applyAlignment="1">
      <alignment horizontal="center" vertical="center" wrapText="1"/>
    </xf>
    <xf numFmtId="0" fontId="23" fillId="2" borderId="19" xfId="0" applyFont="1" applyFill="1" applyBorder="1" applyAlignment="1">
      <alignment horizontal="center" vertical="center" wrapText="1"/>
    </xf>
    <xf numFmtId="0" fontId="23" fillId="2" borderId="2" xfId="0" applyFont="1" applyFill="1" applyBorder="1" applyAlignment="1">
      <alignment horizontal="left" vertical="center" wrapText="1"/>
    </xf>
    <xf numFmtId="0" fontId="23" fillId="2" borderId="3" xfId="0" applyFont="1" applyFill="1" applyBorder="1" applyAlignment="1">
      <alignment horizontal="left" vertical="center" wrapText="1"/>
    </xf>
    <xf numFmtId="0" fontId="23" fillId="2" borderId="4" xfId="0" applyFont="1" applyFill="1" applyBorder="1" applyAlignment="1">
      <alignment horizontal="left" vertical="center" wrapText="1"/>
    </xf>
    <xf numFmtId="0" fontId="23" fillId="2" borderId="25" xfId="0" applyFont="1" applyFill="1" applyBorder="1" applyAlignment="1">
      <alignment horizontal="left" vertical="center" wrapText="1"/>
    </xf>
    <xf numFmtId="0" fontId="23" fillId="2" borderId="26" xfId="0" applyFont="1" applyFill="1" applyBorder="1" applyAlignment="1">
      <alignment horizontal="left" vertical="center" wrapText="1"/>
    </xf>
    <xf numFmtId="0" fontId="24" fillId="2" borderId="9" xfId="0" applyFont="1" applyFill="1" applyBorder="1" applyAlignment="1">
      <alignment horizontal="center" vertical="center" wrapText="1"/>
    </xf>
    <xf numFmtId="0" fontId="24" fillId="2" borderId="2" xfId="0" applyFont="1" applyFill="1" applyBorder="1" applyAlignment="1">
      <alignment horizontal="center" vertical="center" wrapText="1"/>
    </xf>
    <xf numFmtId="0" fontId="24" fillId="2" borderId="22" xfId="0" applyFont="1" applyFill="1" applyBorder="1" applyAlignment="1">
      <alignment horizontal="center" vertical="center" wrapText="1"/>
    </xf>
    <xf numFmtId="0" fontId="24" fillId="2" borderId="23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/>
    </xf>
    <xf numFmtId="0" fontId="12" fillId="0" borderId="0" xfId="0" applyFont="1" applyBorder="1" applyAlignment="1">
      <alignment horizontal="center"/>
    </xf>
  </cellXfs>
  <cellStyles count="7">
    <cellStyle name="Moeda" xfId="1" builtinId="4"/>
    <cellStyle name="Moeda 2" xfId="6"/>
    <cellStyle name="Normal" xfId="0" builtinId="0"/>
    <cellStyle name="Normal 2" xfId="5"/>
    <cellStyle name="Normal 3" xfId="4"/>
    <cellStyle name="Porcentagem" xfId="2" builtinId="5"/>
    <cellStyle name="Texto Explicativo" xfId="3" builtinId="53" customBuiltin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0A"/>
      <rgbColor rgb="FF808000"/>
      <rgbColor rgb="FF800080"/>
      <rgbColor rgb="FF008080"/>
      <rgbColor rgb="FFC0C0C0"/>
      <rgbColor rgb="FF878787"/>
      <rgbColor rgb="FF9999FF"/>
      <rgbColor rgb="FFBE4B48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9D9D9"/>
      <rgbColor rgb="FFFFFF99"/>
      <rgbColor rgb="FFBFBFBF"/>
      <rgbColor rgb="FFFF99CC"/>
      <rgbColor rgb="FFCC99FF"/>
      <rgbColor rgb="FFFFCC99"/>
      <rgbColor rgb="FF3366FF"/>
      <rgbColor rgb="FF33CCCC"/>
      <rgbColor rgb="FF99CC00"/>
      <rgbColor rgb="FFFFC000"/>
      <rgbColor rgb="FFFF9900"/>
      <rgbColor rgb="FFFF6600"/>
      <rgbColor rgb="FF4A7EBB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57240</xdr:colOff>
      <xdr:row>0</xdr:row>
      <xdr:rowOff>76320</xdr:rowOff>
    </xdr:from>
    <xdr:to>
      <xdr:col>2</xdr:col>
      <xdr:colOff>11550</xdr:colOff>
      <xdr:row>3</xdr:row>
      <xdr:rowOff>209550</xdr:rowOff>
    </xdr:to>
    <xdr:pic>
      <xdr:nvPicPr>
        <xdr:cNvPr id="3" name="Figura 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7240" y="76320"/>
          <a:ext cx="1173510" cy="103810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538370</xdr:colOff>
      <xdr:row>0</xdr:row>
      <xdr:rowOff>51189</xdr:rowOff>
    </xdr:from>
    <xdr:to>
      <xdr:col>1</xdr:col>
      <xdr:colOff>323022</xdr:colOff>
      <xdr:row>2</xdr:row>
      <xdr:rowOff>144048</xdr:rowOff>
    </xdr:to>
    <xdr:pic>
      <xdr:nvPicPr>
        <xdr:cNvPr id="2" name="Figura 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8370" y="51189"/>
          <a:ext cx="720587" cy="473859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197695</xdr:colOff>
      <xdr:row>0</xdr:row>
      <xdr:rowOff>34828</xdr:rowOff>
    </xdr:from>
    <xdr:to>
      <xdr:col>2</xdr:col>
      <xdr:colOff>268941</xdr:colOff>
      <xdr:row>2</xdr:row>
      <xdr:rowOff>168087</xdr:rowOff>
    </xdr:to>
    <xdr:pic>
      <xdr:nvPicPr>
        <xdr:cNvPr id="3" name="Figura 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02813" y="34828"/>
          <a:ext cx="642746" cy="514259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466635</xdr:colOff>
      <xdr:row>0</xdr:row>
      <xdr:rowOff>114390</xdr:rowOff>
    </xdr:from>
    <xdr:to>
      <xdr:col>4</xdr:col>
      <xdr:colOff>752475</xdr:colOff>
      <xdr:row>2</xdr:row>
      <xdr:rowOff>432164</xdr:rowOff>
    </xdr:to>
    <xdr:pic>
      <xdr:nvPicPr>
        <xdr:cNvPr id="8" name="Figura 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619660" y="114390"/>
          <a:ext cx="1200240" cy="984524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9"/>
  <sheetViews>
    <sheetView topLeftCell="A15" zoomScaleNormal="100" workbookViewId="0">
      <selection activeCell="A40" sqref="A40"/>
    </sheetView>
  </sheetViews>
  <sheetFormatPr defaultRowHeight="15" x14ac:dyDescent="0.25"/>
  <cols>
    <col min="1" max="1" width="8.140625"/>
    <col min="2" max="2" width="10.140625"/>
    <col min="3" max="1025" width="8.140625"/>
  </cols>
  <sheetData>
    <row r="1" spans="1:9" s="3" customFormat="1" ht="30" customHeight="1" x14ac:dyDescent="0.25">
      <c r="A1" s="1"/>
      <c r="B1" s="1"/>
      <c r="C1" s="2" t="s">
        <v>46</v>
      </c>
      <c r="D1" s="1"/>
      <c r="E1" s="1"/>
    </row>
    <row r="2" spans="1:9" ht="22.5" customHeight="1" x14ac:dyDescent="0.25">
      <c r="A2" s="1"/>
      <c r="B2" s="1"/>
      <c r="C2" s="4" t="s">
        <v>47</v>
      </c>
      <c r="D2" s="1"/>
      <c r="E2" s="5"/>
    </row>
    <row r="3" spans="1:9" ht="18.75" customHeight="1" x14ac:dyDescent="0.25">
      <c r="A3" s="1"/>
      <c r="B3" s="1"/>
      <c r="C3" s="4" t="s">
        <v>48</v>
      </c>
      <c r="D3" s="1"/>
      <c r="E3" s="5"/>
    </row>
    <row r="4" spans="1:9" ht="22.5" customHeight="1" x14ac:dyDescent="0.25">
      <c r="A4" s="1"/>
      <c r="B4" s="1"/>
      <c r="C4" s="17" t="s">
        <v>49</v>
      </c>
      <c r="D4" s="4"/>
      <c r="E4" s="4"/>
      <c r="F4" s="4"/>
      <c r="G4" s="4"/>
      <c r="H4" s="4"/>
      <c r="I4" s="6"/>
    </row>
    <row r="18" spans="1:10" ht="40.5" customHeight="1" x14ac:dyDescent="0.35">
      <c r="A18" s="175" t="s">
        <v>50</v>
      </c>
      <c r="B18" s="175"/>
      <c r="C18" s="175"/>
      <c r="D18" s="175"/>
      <c r="E18" s="175"/>
      <c r="F18" s="175"/>
      <c r="G18" s="175"/>
      <c r="H18" s="175"/>
      <c r="I18" s="175"/>
      <c r="J18" s="175"/>
    </row>
    <row r="19" spans="1:10" ht="21" x14ac:dyDescent="0.35">
      <c r="A19" s="176" t="s">
        <v>51</v>
      </c>
      <c r="B19" s="176"/>
      <c r="C19" s="176"/>
      <c r="D19" s="176"/>
      <c r="E19" s="176"/>
      <c r="F19" s="176"/>
      <c r="G19" s="176"/>
      <c r="H19" s="176"/>
      <c r="I19" s="176"/>
      <c r="J19" s="176"/>
    </row>
    <row r="39" spans="1:10" x14ac:dyDescent="0.25">
      <c r="A39" s="177" t="s">
        <v>52</v>
      </c>
      <c r="B39" s="177"/>
      <c r="C39" s="177"/>
      <c r="D39" s="177"/>
      <c r="E39" s="177"/>
      <c r="F39" s="177"/>
      <c r="G39" s="177"/>
      <c r="H39" s="177"/>
      <c r="I39" s="177"/>
      <c r="J39" s="177"/>
    </row>
  </sheetData>
  <mergeCells count="3">
    <mergeCell ref="A18:J18"/>
    <mergeCell ref="A19:J19"/>
    <mergeCell ref="A39:J39"/>
  </mergeCells>
  <printOptions horizontalCentered="1" verticalCentered="1"/>
  <pageMargins left="0.51180555555555496" right="0.51180555555555496" top="0.78749999999999998" bottom="0.78749999999999998" header="0.51180555555555496" footer="0.51180555555555496"/>
  <pageSetup paperSize="0" scale="0" firstPageNumber="0" orientation="portrait" usePrinterDefaults="0" horizontalDpi="0" verticalDpi="0" copie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447"/>
  <sheetViews>
    <sheetView topLeftCell="A54" zoomScale="115" zoomScaleNormal="115" workbookViewId="0">
      <selection activeCell="O79" sqref="O79"/>
    </sheetView>
  </sheetViews>
  <sheetFormatPr defaultRowHeight="15" x14ac:dyDescent="0.25"/>
  <cols>
    <col min="1" max="1" width="14" style="46" customWidth="1"/>
    <col min="2" max="2" width="9.140625" style="47"/>
    <col min="3" max="3" width="9.85546875" style="46" customWidth="1"/>
    <col min="4" max="4" width="9.28515625" style="48" customWidth="1"/>
    <col min="5" max="5" width="9.140625" style="48"/>
    <col min="6" max="7" width="9.140625" style="53"/>
    <col min="8" max="8" width="8.85546875" style="48" customWidth="1"/>
    <col min="9" max="11" width="9.140625" style="48"/>
    <col min="12" max="12" width="9.140625" style="46"/>
    <col min="13" max="13" width="9.140625" style="99"/>
  </cols>
  <sheetData>
    <row r="1" spans="1:13" x14ac:dyDescent="0.25">
      <c r="A1" s="19"/>
      <c r="B1" s="19"/>
      <c r="C1" s="19"/>
      <c r="D1" s="21" t="str">
        <f>Capa!$C$1</f>
        <v>PREFEITURA MUNICIPAL DE SÃO DOMINGOS DO NORTE</v>
      </c>
      <c r="E1" s="20"/>
      <c r="F1" s="20"/>
      <c r="G1" s="20"/>
      <c r="H1" s="20"/>
      <c r="I1" s="20"/>
      <c r="J1" s="20"/>
      <c r="K1" s="20"/>
      <c r="L1" s="19"/>
    </row>
    <row r="2" spans="1:13" x14ac:dyDescent="0.25">
      <c r="A2" s="19"/>
      <c r="B2" s="19"/>
      <c r="C2" s="19"/>
      <c r="D2" s="20" t="str">
        <f>Capa!$C$2</f>
        <v xml:space="preserve">Rodovia Gether Lopes de Faria, s/n - Bairro Emilio Calegari </v>
      </c>
      <c r="E2" s="20"/>
      <c r="F2" s="20"/>
      <c r="G2" s="20"/>
      <c r="H2" s="20"/>
      <c r="I2" s="20"/>
      <c r="J2" s="20"/>
      <c r="K2" s="20"/>
      <c r="L2" s="19"/>
    </row>
    <row r="3" spans="1:13" ht="15.75" thickBot="1" x14ac:dyDescent="0.3">
      <c r="A3" s="19"/>
      <c r="B3" s="19"/>
      <c r="C3" s="19"/>
      <c r="D3" s="113" t="str">
        <f>Capa!$C$3</f>
        <v xml:space="preserve">São Domingos do Norte/ES - CEP: 29745-000 </v>
      </c>
      <c r="E3" s="20"/>
      <c r="F3" s="20"/>
      <c r="G3" s="20"/>
      <c r="H3" s="20"/>
      <c r="I3" s="20"/>
      <c r="J3" s="20"/>
      <c r="K3" s="20"/>
      <c r="L3" s="19"/>
    </row>
    <row r="4" spans="1:13" x14ac:dyDescent="0.25">
      <c r="A4" s="224" t="s">
        <v>555</v>
      </c>
      <c r="B4" s="225"/>
      <c r="C4" s="225"/>
      <c r="D4" s="225"/>
      <c r="E4" s="225"/>
      <c r="F4" s="225"/>
      <c r="G4" s="225"/>
      <c r="H4" s="225"/>
      <c r="I4" s="225"/>
      <c r="J4" s="225"/>
      <c r="K4" s="225"/>
      <c r="L4" s="226"/>
    </row>
    <row r="5" spans="1:13" ht="15.75" customHeight="1" x14ac:dyDescent="0.25">
      <c r="A5" s="183" t="s">
        <v>1</v>
      </c>
      <c r="B5" s="184"/>
      <c r="C5" s="222" t="str">
        <f>Capa!A18</f>
        <v>CONSTRUÇÃO DE ESCOLA</v>
      </c>
      <c r="D5" s="222"/>
      <c r="E5" s="222"/>
      <c r="F5" s="222"/>
      <c r="G5" s="222"/>
      <c r="H5" s="222"/>
      <c r="I5" s="222"/>
      <c r="J5" s="222"/>
      <c r="K5" s="222"/>
      <c r="L5" s="223"/>
    </row>
    <row r="6" spans="1:13" x14ac:dyDescent="0.25">
      <c r="A6" s="183" t="s">
        <v>2</v>
      </c>
      <c r="B6" s="184"/>
      <c r="C6" s="222" t="str">
        <f>Capa!A19</f>
        <v>COMUNIDADE BELA VISTA</v>
      </c>
      <c r="D6" s="222"/>
      <c r="E6" s="222"/>
      <c r="F6" s="222"/>
      <c r="G6" s="222"/>
      <c r="H6" s="222"/>
      <c r="I6" s="222"/>
      <c r="J6" s="222"/>
      <c r="K6" s="222"/>
      <c r="L6" s="223"/>
    </row>
    <row r="7" spans="1:13" x14ac:dyDescent="0.25">
      <c r="A7" s="183"/>
      <c r="B7" s="184"/>
      <c r="C7" s="184"/>
      <c r="D7" s="184"/>
      <c r="E7" s="184"/>
      <c r="F7" s="184"/>
      <c r="G7" s="184"/>
      <c r="H7" s="184"/>
      <c r="I7" s="184"/>
      <c r="J7" s="184"/>
      <c r="K7" s="184"/>
      <c r="L7" s="182"/>
    </row>
    <row r="8" spans="1:13" s="8" customFormat="1" ht="15.75" x14ac:dyDescent="0.25">
      <c r="A8" s="239" t="s">
        <v>5</v>
      </c>
      <c r="B8" s="187"/>
      <c r="C8" s="187" t="s">
        <v>386</v>
      </c>
      <c r="D8" s="187"/>
      <c r="E8" s="187"/>
      <c r="F8" s="187"/>
      <c r="G8" s="187"/>
      <c r="H8" s="187"/>
      <c r="I8" s="187"/>
      <c r="J8" s="187"/>
      <c r="K8" s="187"/>
      <c r="L8" s="188"/>
      <c r="M8" s="100"/>
    </row>
    <row r="9" spans="1:13" s="8" customFormat="1" ht="16.5" customHeight="1" x14ac:dyDescent="0.25">
      <c r="A9" s="215" t="s">
        <v>23</v>
      </c>
      <c r="B9" s="216"/>
      <c r="C9" s="108"/>
      <c r="D9" s="213" t="s">
        <v>507</v>
      </c>
      <c r="E9" s="213"/>
      <c r="F9" s="213"/>
      <c r="G9" s="213"/>
      <c r="H9" s="213"/>
      <c r="I9" s="213"/>
      <c r="J9" s="213"/>
      <c r="K9" s="213"/>
      <c r="L9" s="214"/>
      <c r="M9" s="100"/>
    </row>
    <row r="10" spans="1:13" ht="16.5" customHeight="1" x14ac:dyDescent="0.25">
      <c r="A10" s="200" t="s">
        <v>59</v>
      </c>
      <c r="B10" s="22" t="s">
        <v>53</v>
      </c>
      <c r="C10" s="105">
        <v>10201</v>
      </c>
      <c r="D10" s="219" t="s">
        <v>504</v>
      </c>
      <c r="E10" s="219"/>
      <c r="F10" s="219"/>
      <c r="G10" s="219"/>
      <c r="H10" s="219"/>
      <c r="I10" s="219"/>
      <c r="J10" s="219"/>
      <c r="K10" s="219"/>
      <c r="L10" s="23" t="s">
        <v>24</v>
      </c>
    </row>
    <row r="11" spans="1:13" ht="16.5" customHeight="1" x14ac:dyDescent="0.25">
      <c r="A11" s="200"/>
      <c r="B11" s="22" t="s">
        <v>374</v>
      </c>
      <c r="C11" s="105" t="s">
        <v>384</v>
      </c>
      <c r="D11" s="105" t="s">
        <v>375</v>
      </c>
      <c r="E11" s="105" t="s">
        <v>376</v>
      </c>
      <c r="F11" s="105" t="s">
        <v>377</v>
      </c>
      <c r="G11" s="105" t="s">
        <v>17</v>
      </c>
      <c r="H11" s="105" t="s">
        <v>378</v>
      </c>
      <c r="I11" s="181" t="s">
        <v>383</v>
      </c>
      <c r="J11" s="181"/>
      <c r="K11" s="181"/>
      <c r="L11" s="182" t="s">
        <v>44</v>
      </c>
    </row>
    <row r="12" spans="1:13" ht="16.5" customHeight="1" x14ac:dyDescent="0.25">
      <c r="A12" s="200"/>
      <c r="B12" s="22" t="s">
        <v>24</v>
      </c>
      <c r="C12" s="105" t="s">
        <v>72</v>
      </c>
      <c r="D12" s="105" t="s">
        <v>380</v>
      </c>
      <c r="E12" s="105" t="s">
        <v>381</v>
      </c>
      <c r="F12" s="105" t="s">
        <v>382</v>
      </c>
      <c r="G12" s="105" t="s">
        <v>122</v>
      </c>
      <c r="H12" s="105" t="s">
        <v>379</v>
      </c>
      <c r="I12" s="105" t="s">
        <v>375</v>
      </c>
      <c r="J12" s="105" t="s">
        <v>376</v>
      </c>
      <c r="K12" s="105" t="s">
        <v>377</v>
      </c>
      <c r="L12" s="182"/>
    </row>
    <row r="13" spans="1:13" ht="16.5" customHeight="1" x14ac:dyDescent="0.25">
      <c r="A13" s="24"/>
      <c r="B13" s="22"/>
      <c r="C13" s="105"/>
      <c r="D13" s="37">
        <v>4.8499999999999996</v>
      </c>
      <c r="E13" s="37">
        <v>2.85</v>
      </c>
      <c r="F13" s="29"/>
      <c r="G13" s="25"/>
      <c r="H13" s="25"/>
      <c r="I13" s="25"/>
      <c r="J13" s="25"/>
      <c r="K13" s="25"/>
      <c r="L13" s="30">
        <f>D13*E13</f>
        <v>13.8225</v>
      </c>
    </row>
    <row r="14" spans="1:13" ht="16.5" customHeight="1" x14ac:dyDescent="0.25">
      <c r="A14" s="183" t="s">
        <v>413</v>
      </c>
      <c r="B14" s="184"/>
      <c r="C14" s="184"/>
      <c r="D14" s="184"/>
      <c r="E14" s="184"/>
      <c r="F14" s="184"/>
      <c r="G14" s="184"/>
      <c r="H14" s="184"/>
      <c r="I14" s="184"/>
      <c r="J14" s="184"/>
      <c r="K14" s="184"/>
      <c r="L14" s="31">
        <f>L13</f>
        <v>13.8225</v>
      </c>
    </row>
    <row r="15" spans="1:13" ht="16.5" customHeight="1" x14ac:dyDescent="0.25">
      <c r="A15" s="200" t="s">
        <v>508</v>
      </c>
      <c r="B15" s="22" t="s">
        <v>53</v>
      </c>
      <c r="C15" s="105">
        <v>10209</v>
      </c>
      <c r="D15" s="219" t="s">
        <v>503</v>
      </c>
      <c r="E15" s="219"/>
      <c r="F15" s="219"/>
      <c r="G15" s="219"/>
      <c r="H15" s="219"/>
      <c r="I15" s="219"/>
      <c r="J15" s="219"/>
      <c r="K15" s="219"/>
      <c r="L15" s="23" t="s">
        <v>73</v>
      </c>
    </row>
    <row r="16" spans="1:13" ht="16.5" customHeight="1" x14ac:dyDescent="0.25">
      <c r="A16" s="200"/>
      <c r="B16" s="22" t="s">
        <v>374</v>
      </c>
      <c r="C16" s="105" t="s">
        <v>384</v>
      </c>
      <c r="D16" s="105" t="s">
        <v>375</v>
      </c>
      <c r="E16" s="105" t="s">
        <v>376</v>
      </c>
      <c r="F16" s="105" t="s">
        <v>377</v>
      </c>
      <c r="G16" s="105" t="s">
        <v>17</v>
      </c>
      <c r="H16" s="105" t="s">
        <v>378</v>
      </c>
      <c r="I16" s="181" t="s">
        <v>383</v>
      </c>
      <c r="J16" s="181"/>
      <c r="K16" s="181"/>
      <c r="L16" s="182" t="s">
        <v>44</v>
      </c>
    </row>
    <row r="17" spans="1:13" ht="16.5" customHeight="1" x14ac:dyDescent="0.25">
      <c r="A17" s="200"/>
      <c r="B17" s="22" t="s">
        <v>24</v>
      </c>
      <c r="C17" s="105" t="s">
        <v>72</v>
      </c>
      <c r="D17" s="105" t="s">
        <v>380</v>
      </c>
      <c r="E17" s="105" t="s">
        <v>381</v>
      </c>
      <c r="F17" s="105" t="s">
        <v>382</v>
      </c>
      <c r="G17" s="105" t="s">
        <v>122</v>
      </c>
      <c r="H17" s="105" t="s">
        <v>379</v>
      </c>
      <c r="I17" s="105" t="s">
        <v>375</v>
      </c>
      <c r="J17" s="105" t="s">
        <v>376</v>
      </c>
      <c r="K17" s="105" t="s">
        <v>377</v>
      </c>
      <c r="L17" s="182"/>
    </row>
    <row r="18" spans="1:13" ht="16.5" customHeight="1" x14ac:dyDescent="0.25">
      <c r="A18" s="24"/>
      <c r="B18" s="22"/>
      <c r="C18" s="105"/>
      <c r="D18" s="37">
        <v>16</v>
      </c>
      <c r="E18" s="37">
        <v>0.15</v>
      </c>
      <c r="F18" s="37">
        <v>3</v>
      </c>
      <c r="G18" s="25"/>
      <c r="H18" s="25"/>
      <c r="I18" s="25"/>
      <c r="J18" s="25"/>
      <c r="K18" s="25"/>
      <c r="L18" s="30">
        <f>D18*E18*F18</f>
        <v>7.1999999999999993</v>
      </c>
    </row>
    <row r="19" spans="1:13" ht="16.5" customHeight="1" x14ac:dyDescent="0.25">
      <c r="A19" s="183" t="s">
        <v>413</v>
      </c>
      <c r="B19" s="184"/>
      <c r="C19" s="184"/>
      <c r="D19" s="184"/>
      <c r="E19" s="184"/>
      <c r="F19" s="184"/>
      <c r="G19" s="184"/>
      <c r="H19" s="184"/>
      <c r="I19" s="184"/>
      <c r="J19" s="184"/>
      <c r="K19" s="184"/>
      <c r="L19" s="31">
        <f>L18</f>
        <v>7.1999999999999993</v>
      </c>
    </row>
    <row r="20" spans="1:13" ht="16.5" customHeight="1" x14ac:dyDescent="0.25">
      <c r="A20" s="200" t="s">
        <v>509</v>
      </c>
      <c r="B20" s="22" t="s">
        <v>53</v>
      </c>
      <c r="C20" s="105">
        <v>10324</v>
      </c>
      <c r="D20" s="219" t="s">
        <v>505</v>
      </c>
      <c r="E20" s="219"/>
      <c r="F20" s="219"/>
      <c r="G20" s="219"/>
      <c r="H20" s="219"/>
      <c r="I20" s="219"/>
      <c r="J20" s="219"/>
      <c r="K20" s="219"/>
      <c r="L20" s="23" t="s">
        <v>24</v>
      </c>
    </row>
    <row r="21" spans="1:13" ht="16.5" customHeight="1" x14ac:dyDescent="0.25">
      <c r="A21" s="200"/>
      <c r="B21" s="22" t="s">
        <v>374</v>
      </c>
      <c r="C21" s="105" t="s">
        <v>384</v>
      </c>
      <c r="D21" s="105" t="s">
        <v>375</v>
      </c>
      <c r="E21" s="105" t="s">
        <v>376</v>
      </c>
      <c r="F21" s="105" t="s">
        <v>377</v>
      </c>
      <c r="G21" s="105" t="s">
        <v>17</v>
      </c>
      <c r="H21" s="105" t="s">
        <v>378</v>
      </c>
      <c r="I21" s="181" t="s">
        <v>383</v>
      </c>
      <c r="J21" s="181"/>
      <c r="K21" s="181"/>
      <c r="L21" s="182" t="s">
        <v>44</v>
      </c>
    </row>
    <row r="22" spans="1:13" ht="16.5" customHeight="1" x14ac:dyDescent="0.25">
      <c r="A22" s="200"/>
      <c r="B22" s="22" t="s">
        <v>24</v>
      </c>
      <c r="C22" s="105" t="s">
        <v>72</v>
      </c>
      <c r="D22" s="105" t="s">
        <v>380</v>
      </c>
      <c r="E22" s="105" t="s">
        <v>381</v>
      </c>
      <c r="F22" s="105" t="s">
        <v>382</v>
      </c>
      <c r="G22" s="105" t="s">
        <v>122</v>
      </c>
      <c r="H22" s="105" t="s">
        <v>379</v>
      </c>
      <c r="I22" s="105" t="s">
        <v>375</v>
      </c>
      <c r="J22" s="105" t="s">
        <v>376</v>
      </c>
      <c r="K22" s="105" t="s">
        <v>377</v>
      </c>
      <c r="L22" s="182"/>
    </row>
    <row r="23" spans="1:13" ht="16.5" customHeight="1" x14ac:dyDescent="0.25">
      <c r="A23" s="24"/>
      <c r="B23" s="22"/>
      <c r="C23" s="105"/>
      <c r="D23" s="37">
        <v>4.8499999999999996</v>
      </c>
      <c r="E23" s="37">
        <v>2.85</v>
      </c>
      <c r="F23" s="37"/>
      <c r="G23" s="25"/>
      <c r="H23" s="25"/>
      <c r="I23" s="25"/>
      <c r="J23" s="25"/>
      <c r="K23" s="25"/>
      <c r="L23" s="30">
        <f>D23*E23</f>
        <v>13.8225</v>
      </c>
    </row>
    <row r="24" spans="1:13" ht="16.5" customHeight="1" x14ac:dyDescent="0.25">
      <c r="A24" s="183" t="s">
        <v>413</v>
      </c>
      <c r="B24" s="184"/>
      <c r="C24" s="184"/>
      <c r="D24" s="184"/>
      <c r="E24" s="184"/>
      <c r="F24" s="184"/>
      <c r="G24" s="184"/>
      <c r="H24" s="184"/>
      <c r="I24" s="184"/>
      <c r="J24" s="184"/>
      <c r="K24" s="184"/>
      <c r="L24" s="31">
        <f>L23</f>
        <v>13.8225</v>
      </c>
    </row>
    <row r="25" spans="1:13" ht="16.5" customHeight="1" x14ac:dyDescent="0.25">
      <c r="A25" s="200" t="s">
        <v>510</v>
      </c>
      <c r="B25" s="22" t="s">
        <v>53</v>
      </c>
      <c r="C25" s="105">
        <v>10325</v>
      </c>
      <c r="D25" s="219" t="s">
        <v>506</v>
      </c>
      <c r="E25" s="219"/>
      <c r="F25" s="219"/>
      <c r="G25" s="219"/>
      <c r="H25" s="219"/>
      <c r="I25" s="219"/>
      <c r="J25" s="219"/>
      <c r="K25" s="219"/>
      <c r="L25" s="23" t="s">
        <v>24</v>
      </c>
    </row>
    <row r="26" spans="1:13" ht="16.5" customHeight="1" x14ac:dyDescent="0.25">
      <c r="A26" s="200"/>
      <c r="B26" s="22" t="s">
        <v>374</v>
      </c>
      <c r="C26" s="105" t="s">
        <v>384</v>
      </c>
      <c r="D26" s="105" t="s">
        <v>375</v>
      </c>
      <c r="E26" s="105" t="s">
        <v>376</v>
      </c>
      <c r="F26" s="105" t="s">
        <v>377</v>
      </c>
      <c r="G26" s="105" t="s">
        <v>17</v>
      </c>
      <c r="H26" s="105" t="s">
        <v>378</v>
      </c>
      <c r="I26" s="181" t="s">
        <v>383</v>
      </c>
      <c r="J26" s="181"/>
      <c r="K26" s="181"/>
      <c r="L26" s="182" t="s">
        <v>44</v>
      </c>
    </row>
    <row r="27" spans="1:13" ht="16.5" customHeight="1" x14ac:dyDescent="0.25">
      <c r="A27" s="200"/>
      <c r="B27" s="22" t="s">
        <v>24</v>
      </c>
      <c r="C27" s="105" t="s">
        <v>72</v>
      </c>
      <c r="D27" s="105" t="s">
        <v>380</v>
      </c>
      <c r="E27" s="105" t="s">
        <v>381</v>
      </c>
      <c r="F27" s="105" t="s">
        <v>382</v>
      </c>
      <c r="G27" s="105" t="s">
        <v>122</v>
      </c>
      <c r="H27" s="105" t="s">
        <v>379</v>
      </c>
      <c r="I27" s="105" t="s">
        <v>375</v>
      </c>
      <c r="J27" s="105" t="s">
        <v>376</v>
      </c>
      <c r="K27" s="105" t="s">
        <v>377</v>
      </c>
      <c r="L27" s="182"/>
    </row>
    <row r="28" spans="1:13" ht="16.5" customHeight="1" x14ac:dyDescent="0.25">
      <c r="A28" s="24"/>
      <c r="B28" s="22"/>
      <c r="C28" s="105"/>
      <c r="D28" s="37">
        <v>4.8499999999999996</v>
      </c>
      <c r="E28" s="37">
        <v>2.85</v>
      </c>
      <c r="F28" s="37"/>
      <c r="G28" s="25"/>
      <c r="H28" s="25"/>
      <c r="I28" s="25"/>
      <c r="J28" s="25"/>
      <c r="K28" s="25"/>
      <c r="L28" s="30">
        <f>D28*E28</f>
        <v>13.8225</v>
      </c>
    </row>
    <row r="29" spans="1:13" ht="16.5" customHeight="1" x14ac:dyDescent="0.25">
      <c r="A29" s="183" t="s">
        <v>413</v>
      </c>
      <c r="B29" s="184"/>
      <c r="C29" s="184"/>
      <c r="D29" s="184"/>
      <c r="E29" s="184"/>
      <c r="F29" s="184"/>
      <c r="G29" s="184"/>
      <c r="H29" s="184"/>
      <c r="I29" s="184"/>
      <c r="J29" s="184"/>
      <c r="K29" s="184"/>
      <c r="L29" s="31">
        <f>L28</f>
        <v>13.8225</v>
      </c>
    </row>
    <row r="30" spans="1:13" s="8" customFormat="1" ht="16.5" customHeight="1" x14ac:dyDescent="0.25">
      <c r="A30" s="215" t="s">
        <v>25</v>
      </c>
      <c r="B30" s="216"/>
      <c r="C30" s="108"/>
      <c r="D30" s="213" t="s">
        <v>58</v>
      </c>
      <c r="E30" s="213"/>
      <c r="F30" s="213"/>
      <c r="G30" s="213"/>
      <c r="H30" s="213"/>
      <c r="I30" s="213"/>
      <c r="J30" s="213"/>
      <c r="K30" s="213"/>
      <c r="L30" s="214"/>
      <c r="M30" s="100"/>
    </row>
    <row r="31" spans="1:13" ht="16.5" customHeight="1" x14ac:dyDescent="0.25">
      <c r="A31" s="200" t="s">
        <v>60</v>
      </c>
      <c r="B31" s="22" t="s">
        <v>53</v>
      </c>
      <c r="C31" s="105">
        <v>10402</v>
      </c>
      <c r="D31" s="219" t="s">
        <v>54</v>
      </c>
      <c r="E31" s="219"/>
      <c r="F31" s="219"/>
      <c r="G31" s="219"/>
      <c r="H31" s="219"/>
      <c r="I31" s="219"/>
      <c r="J31" s="219"/>
      <c r="K31" s="219"/>
      <c r="L31" s="23" t="s">
        <v>24</v>
      </c>
    </row>
    <row r="32" spans="1:13" ht="16.5" customHeight="1" x14ac:dyDescent="0.25">
      <c r="A32" s="200"/>
      <c r="B32" s="22" t="s">
        <v>374</v>
      </c>
      <c r="C32" s="105" t="s">
        <v>384</v>
      </c>
      <c r="D32" s="105" t="s">
        <v>375</v>
      </c>
      <c r="E32" s="105" t="s">
        <v>376</v>
      </c>
      <c r="F32" s="105" t="s">
        <v>377</v>
      </c>
      <c r="G32" s="105" t="s">
        <v>17</v>
      </c>
      <c r="H32" s="105" t="s">
        <v>378</v>
      </c>
      <c r="I32" s="181" t="s">
        <v>383</v>
      </c>
      <c r="J32" s="181"/>
      <c r="K32" s="181"/>
      <c r="L32" s="182" t="s">
        <v>44</v>
      </c>
    </row>
    <row r="33" spans="1:13" ht="16.5" customHeight="1" x14ac:dyDescent="0.25">
      <c r="A33" s="200"/>
      <c r="B33" s="22" t="s">
        <v>24</v>
      </c>
      <c r="C33" s="105" t="s">
        <v>72</v>
      </c>
      <c r="D33" s="105" t="s">
        <v>380</v>
      </c>
      <c r="E33" s="105" t="s">
        <v>381</v>
      </c>
      <c r="F33" s="105" t="s">
        <v>382</v>
      </c>
      <c r="G33" s="105" t="s">
        <v>122</v>
      </c>
      <c r="H33" s="105" t="s">
        <v>379</v>
      </c>
      <c r="I33" s="105" t="s">
        <v>375</v>
      </c>
      <c r="J33" s="105" t="s">
        <v>376</v>
      </c>
      <c r="K33" s="105" t="s">
        <v>377</v>
      </c>
      <c r="L33" s="182"/>
    </row>
    <row r="34" spans="1:13" ht="16.5" customHeight="1" x14ac:dyDescent="0.25">
      <c r="A34" s="24"/>
      <c r="B34" s="22">
        <v>177.69</v>
      </c>
      <c r="C34" s="105"/>
      <c r="D34" s="25"/>
      <c r="E34" s="25"/>
      <c r="F34" s="25"/>
      <c r="G34" s="25"/>
      <c r="H34" s="25"/>
      <c r="I34" s="25"/>
      <c r="J34" s="25"/>
      <c r="K34" s="25"/>
      <c r="L34" s="26">
        <f>B34</f>
        <v>177.69</v>
      </c>
    </row>
    <row r="35" spans="1:13" ht="16.5" customHeight="1" x14ac:dyDescent="0.25">
      <c r="A35" s="183" t="s">
        <v>413</v>
      </c>
      <c r="B35" s="184"/>
      <c r="C35" s="184"/>
      <c r="D35" s="184"/>
      <c r="E35" s="184"/>
      <c r="F35" s="184"/>
      <c r="G35" s="184"/>
      <c r="H35" s="184"/>
      <c r="I35" s="184"/>
      <c r="J35" s="184"/>
      <c r="K35" s="184"/>
      <c r="L35" s="28">
        <f>B34</f>
        <v>177.69</v>
      </c>
    </row>
    <row r="36" spans="1:13" ht="16.5" customHeight="1" x14ac:dyDescent="0.25">
      <c r="A36" s="215" t="s">
        <v>511</v>
      </c>
      <c r="B36" s="216"/>
      <c r="C36" s="108"/>
      <c r="D36" s="213" t="s">
        <v>57</v>
      </c>
      <c r="E36" s="213"/>
      <c r="F36" s="213"/>
      <c r="G36" s="213"/>
      <c r="H36" s="213"/>
      <c r="I36" s="213"/>
      <c r="J36" s="213"/>
      <c r="K36" s="213"/>
      <c r="L36" s="214"/>
    </row>
    <row r="37" spans="1:13" x14ac:dyDescent="0.25">
      <c r="A37" s="179" t="s">
        <v>512</v>
      </c>
      <c r="B37" s="22" t="s">
        <v>53</v>
      </c>
      <c r="C37" s="22">
        <v>10501</v>
      </c>
      <c r="D37" s="220" t="s">
        <v>55</v>
      </c>
      <c r="E37" s="220"/>
      <c r="F37" s="220"/>
      <c r="G37" s="220"/>
      <c r="H37" s="220"/>
      <c r="I37" s="220"/>
      <c r="J37" s="220"/>
      <c r="K37" s="220"/>
      <c r="L37" s="27" t="s">
        <v>24</v>
      </c>
    </row>
    <row r="38" spans="1:13" ht="16.5" customHeight="1" x14ac:dyDescent="0.25">
      <c r="A38" s="179"/>
      <c r="B38" s="22" t="s">
        <v>374</v>
      </c>
      <c r="C38" s="105" t="s">
        <v>384</v>
      </c>
      <c r="D38" s="105" t="s">
        <v>375</v>
      </c>
      <c r="E38" s="105" t="s">
        <v>376</v>
      </c>
      <c r="F38" s="105" t="s">
        <v>377</v>
      </c>
      <c r="G38" s="105" t="s">
        <v>17</v>
      </c>
      <c r="H38" s="105" t="s">
        <v>378</v>
      </c>
      <c r="I38" s="181" t="s">
        <v>383</v>
      </c>
      <c r="J38" s="181"/>
      <c r="K38" s="181"/>
      <c r="L38" s="182" t="s">
        <v>44</v>
      </c>
    </row>
    <row r="39" spans="1:13" ht="15" customHeight="1" x14ac:dyDescent="0.25">
      <c r="A39" s="179"/>
      <c r="B39" s="22" t="s">
        <v>24</v>
      </c>
      <c r="C39" s="105" t="s">
        <v>72</v>
      </c>
      <c r="D39" s="105" t="s">
        <v>380</v>
      </c>
      <c r="E39" s="105" t="s">
        <v>381</v>
      </c>
      <c r="F39" s="105" t="s">
        <v>382</v>
      </c>
      <c r="G39" s="105" t="s">
        <v>122</v>
      </c>
      <c r="H39" s="105" t="s">
        <v>379</v>
      </c>
      <c r="I39" s="105" t="s">
        <v>375</v>
      </c>
      <c r="J39" s="105" t="s">
        <v>376</v>
      </c>
      <c r="K39" s="105" t="s">
        <v>377</v>
      </c>
      <c r="L39" s="182"/>
    </row>
    <row r="40" spans="1:13" ht="15" customHeight="1" x14ac:dyDescent="0.25">
      <c r="A40" s="24"/>
      <c r="B40" s="22">
        <v>134.19</v>
      </c>
      <c r="C40" s="105"/>
      <c r="D40" s="25"/>
      <c r="E40" s="25"/>
      <c r="F40" s="25"/>
      <c r="G40" s="25"/>
      <c r="H40" s="25"/>
      <c r="I40" s="25"/>
      <c r="J40" s="25"/>
      <c r="K40" s="25"/>
      <c r="L40" s="26">
        <f>B40</f>
        <v>134.19</v>
      </c>
    </row>
    <row r="41" spans="1:13" ht="15" customHeight="1" x14ac:dyDescent="0.25">
      <c r="A41" s="183" t="s">
        <v>413</v>
      </c>
      <c r="B41" s="184"/>
      <c r="C41" s="184"/>
      <c r="D41" s="184"/>
      <c r="E41" s="184"/>
      <c r="F41" s="184"/>
      <c r="G41" s="184"/>
      <c r="H41" s="184"/>
      <c r="I41" s="184"/>
      <c r="J41" s="184"/>
      <c r="K41" s="184"/>
      <c r="L41" s="28">
        <f>B40</f>
        <v>134.19</v>
      </c>
    </row>
    <row r="42" spans="1:13" ht="15" customHeight="1" x14ac:dyDescent="0.25">
      <c r="A42" s="217" t="s">
        <v>6</v>
      </c>
      <c r="B42" s="218"/>
      <c r="C42" s="227" t="s">
        <v>56</v>
      </c>
      <c r="D42" s="227"/>
      <c r="E42" s="227"/>
      <c r="F42" s="227"/>
      <c r="G42" s="227"/>
      <c r="H42" s="227"/>
      <c r="I42" s="227"/>
      <c r="J42" s="227"/>
      <c r="K42" s="227"/>
      <c r="L42" s="228"/>
    </row>
    <row r="43" spans="1:13" s="9" customFormat="1" ht="16.5" customHeight="1" x14ac:dyDescent="0.2">
      <c r="A43" s="215" t="s">
        <v>7</v>
      </c>
      <c r="B43" s="216"/>
      <c r="C43" s="108"/>
      <c r="D43" s="213" t="s">
        <v>61</v>
      </c>
      <c r="E43" s="213"/>
      <c r="F43" s="213"/>
      <c r="G43" s="213"/>
      <c r="H43" s="213"/>
      <c r="I43" s="213"/>
      <c r="J43" s="213"/>
      <c r="K43" s="213"/>
      <c r="L43" s="214"/>
      <c r="M43" s="101"/>
    </row>
    <row r="44" spans="1:13" x14ac:dyDescent="0.25">
      <c r="A44" s="179" t="s">
        <v>26</v>
      </c>
      <c r="B44" s="22" t="s">
        <v>53</v>
      </c>
      <c r="C44" s="105">
        <v>20305</v>
      </c>
      <c r="D44" s="186" t="s">
        <v>62</v>
      </c>
      <c r="E44" s="186"/>
      <c r="F44" s="186"/>
      <c r="G44" s="186"/>
      <c r="H44" s="186"/>
      <c r="I44" s="186"/>
      <c r="J44" s="186"/>
      <c r="K44" s="186"/>
      <c r="L44" s="115" t="s">
        <v>24</v>
      </c>
    </row>
    <row r="45" spans="1:13" ht="16.5" customHeight="1" x14ac:dyDescent="0.25">
      <c r="A45" s="179"/>
      <c r="B45" s="22" t="s">
        <v>374</v>
      </c>
      <c r="C45" s="105" t="s">
        <v>384</v>
      </c>
      <c r="D45" s="105" t="s">
        <v>375</v>
      </c>
      <c r="E45" s="105" t="s">
        <v>376</v>
      </c>
      <c r="F45" s="105" t="s">
        <v>377</v>
      </c>
      <c r="G45" s="105" t="s">
        <v>17</v>
      </c>
      <c r="H45" s="105" t="s">
        <v>378</v>
      </c>
      <c r="I45" s="181" t="s">
        <v>383</v>
      </c>
      <c r="J45" s="181"/>
      <c r="K45" s="181"/>
      <c r="L45" s="182" t="s">
        <v>44</v>
      </c>
    </row>
    <row r="46" spans="1:13" ht="15" customHeight="1" x14ac:dyDescent="0.25">
      <c r="A46" s="179"/>
      <c r="B46" s="22" t="s">
        <v>24</v>
      </c>
      <c r="C46" s="105" t="s">
        <v>72</v>
      </c>
      <c r="D46" s="105" t="s">
        <v>380</v>
      </c>
      <c r="E46" s="105" t="s">
        <v>381</v>
      </c>
      <c r="F46" s="105" t="s">
        <v>382</v>
      </c>
      <c r="G46" s="105" t="s">
        <v>122</v>
      </c>
      <c r="H46" s="105" t="s">
        <v>379</v>
      </c>
      <c r="I46" s="105" t="s">
        <v>375</v>
      </c>
      <c r="J46" s="105" t="s">
        <v>376</v>
      </c>
      <c r="K46" s="105" t="s">
        <v>377</v>
      </c>
      <c r="L46" s="182"/>
    </row>
    <row r="47" spans="1:13" ht="15" customHeight="1" x14ac:dyDescent="0.25">
      <c r="A47" s="24"/>
      <c r="B47" s="22"/>
      <c r="C47" s="105"/>
      <c r="D47" s="25"/>
      <c r="E47" s="29">
        <v>4</v>
      </c>
      <c r="F47" s="29">
        <v>2</v>
      </c>
      <c r="G47" s="29"/>
      <c r="H47" s="25"/>
      <c r="I47" s="25"/>
      <c r="J47" s="25"/>
      <c r="K47" s="25"/>
      <c r="L47" s="30">
        <f>E47*F47</f>
        <v>8</v>
      </c>
    </row>
    <row r="48" spans="1:13" ht="15" customHeight="1" x14ac:dyDescent="0.25">
      <c r="A48" s="183" t="s">
        <v>413</v>
      </c>
      <c r="B48" s="184"/>
      <c r="C48" s="184"/>
      <c r="D48" s="184"/>
      <c r="E48" s="184"/>
      <c r="F48" s="184"/>
      <c r="G48" s="184"/>
      <c r="H48" s="184"/>
      <c r="I48" s="184"/>
      <c r="J48" s="184"/>
      <c r="K48" s="184"/>
      <c r="L48" s="31">
        <f>L47</f>
        <v>8</v>
      </c>
    </row>
    <row r="49" spans="1:14" s="9" customFormat="1" ht="36" customHeight="1" x14ac:dyDescent="0.2">
      <c r="A49" s="215" t="s">
        <v>8</v>
      </c>
      <c r="B49" s="216"/>
      <c r="C49" s="32"/>
      <c r="D49" s="229" t="s">
        <v>63</v>
      </c>
      <c r="E49" s="229"/>
      <c r="F49" s="229"/>
      <c r="G49" s="229"/>
      <c r="H49" s="229"/>
      <c r="I49" s="229"/>
      <c r="J49" s="229"/>
      <c r="K49" s="229"/>
      <c r="L49" s="230"/>
      <c r="M49" s="101"/>
    </row>
    <row r="50" spans="1:14" ht="45" customHeight="1" x14ac:dyDescent="0.25">
      <c r="A50" s="179" t="s">
        <v>27</v>
      </c>
      <c r="B50" s="22" t="s">
        <v>53</v>
      </c>
      <c r="C50" s="33" t="s">
        <v>66</v>
      </c>
      <c r="D50" s="210" t="s">
        <v>65</v>
      </c>
      <c r="E50" s="210"/>
      <c r="F50" s="210"/>
      <c r="G50" s="210"/>
      <c r="H50" s="210"/>
      <c r="I50" s="210"/>
      <c r="J50" s="210"/>
      <c r="K50" s="210"/>
      <c r="L50" s="34" t="s">
        <v>24</v>
      </c>
      <c r="N50" s="10"/>
    </row>
    <row r="51" spans="1:14" ht="15" customHeight="1" x14ac:dyDescent="0.25">
      <c r="A51" s="179"/>
      <c r="B51" s="22" t="s">
        <v>374</v>
      </c>
      <c r="C51" s="105" t="s">
        <v>384</v>
      </c>
      <c r="D51" s="105" t="s">
        <v>375</v>
      </c>
      <c r="E51" s="105" t="s">
        <v>376</v>
      </c>
      <c r="F51" s="105" t="s">
        <v>377</v>
      </c>
      <c r="G51" s="105" t="s">
        <v>17</v>
      </c>
      <c r="H51" s="105" t="s">
        <v>378</v>
      </c>
      <c r="I51" s="181" t="s">
        <v>383</v>
      </c>
      <c r="J51" s="181"/>
      <c r="K51" s="181"/>
      <c r="L51" s="182" t="s">
        <v>44</v>
      </c>
      <c r="N51" s="10"/>
    </row>
    <row r="52" spans="1:14" ht="15" customHeight="1" x14ac:dyDescent="0.25">
      <c r="A52" s="179"/>
      <c r="B52" s="22" t="s">
        <v>24</v>
      </c>
      <c r="C52" s="105" t="s">
        <v>72</v>
      </c>
      <c r="D52" s="105" t="s">
        <v>380</v>
      </c>
      <c r="E52" s="105" t="s">
        <v>381</v>
      </c>
      <c r="F52" s="105" t="s">
        <v>382</v>
      </c>
      <c r="G52" s="105" t="s">
        <v>122</v>
      </c>
      <c r="H52" s="105" t="s">
        <v>379</v>
      </c>
      <c r="I52" s="105" t="s">
        <v>375</v>
      </c>
      <c r="J52" s="105" t="s">
        <v>376</v>
      </c>
      <c r="K52" s="105" t="s">
        <v>377</v>
      </c>
      <c r="L52" s="182"/>
      <c r="N52" s="10"/>
    </row>
    <row r="53" spans="1:14" ht="15" customHeight="1" x14ac:dyDescent="0.25">
      <c r="A53" s="24"/>
      <c r="B53" s="35">
        <v>14.5</v>
      </c>
      <c r="C53" s="105"/>
      <c r="D53" s="25"/>
      <c r="E53" s="25"/>
      <c r="F53" s="25"/>
      <c r="G53" s="25"/>
      <c r="H53" s="25"/>
      <c r="I53" s="25"/>
      <c r="J53" s="25"/>
      <c r="K53" s="25"/>
      <c r="L53" s="30">
        <v>14.5</v>
      </c>
      <c r="N53" s="10"/>
    </row>
    <row r="54" spans="1:14" ht="15" customHeight="1" x14ac:dyDescent="0.25">
      <c r="A54" s="183" t="s">
        <v>413</v>
      </c>
      <c r="B54" s="184"/>
      <c r="C54" s="184"/>
      <c r="D54" s="184"/>
      <c r="E54" s="184"/>
      <c r="F54" s="184"/>
      <c r="G54" s="184"/>
      <c r="H54" s="184"/>
      <c r="I54" s="184"/>
      <c r="J54" s="184"/>
      <c r="K54" s="184"/>
      <c r="L54" s="31">
        <v>14.5</v>
      </c>
      <c r="N54" s="10"/>
    </row>
    <row r="55" spans="1:14" ht="27" customHeight="1" x14ac:dyDescent="0.25">
      <c r="A55" s="179" t="s">
        <v>28</v>
      </c>
      <c r="B55" s="22" t="s">
        <v>53</v>
      </c>
      <c r="C55" s="22">
        <v>20802</v>
      </c>
      <c r="D55" s="178" t="s">
        <v>64</v>
      </c>
      <c r="E55" s="178"/>
      <c r="F55" s="178"/>
      <c r="G55" s="178"/>
      <c r="H55" s="178"/>
      <c r="I55" s="178"/>
      <c r="J55" s="178"/>
      <c r="K55" s="178"/>
      <c r="L55" s="36" t="s">
        <v>24</v>
      </c>
    </row>
    <row r="56" spans="1:14" ht="15" customHeight="1" x14ac:dyDescent="0.25">
      <c r="A56" s="179"/>
      <c r="B56" s="22" t="s">
        <v>374</v>
      </c>
      <c r="C56" s="105" t="s">
        <v>384</v>
      </c>
      <c r="D56" s="105" t="s">
        <v>375</v>
      </c>
      <c r="E56" s="105" t="s">
        <v>376</v>
      </c>
      <c r="F56" s="105" t="s">
        <v>377</v>
      </c>
      <c r="G56" s="105" t="s">
        <v>17</v>
      </c>
      <c r="H56" s="105" t="s">
        <v>378</v>
      </c>
      <c r="I56" s="181" t="s">
        <v>383</v>
      </c>
      <c r="J56" s="181"/>
      <c r="K56" s="181"/>
      <c r="L56" s="182" t="s">
        <v>44</v>
      </c>
    </row>
    <row r="57" spans="1:14" ht="15" customHeight="1" x14ac:dyDescent="0.25">
      <c r="A57" s="179"/>
      <c r="B57" s="22" t="s">
        <v>24</v>
      </c>
      <c r="C57" s="105" t="s">
        <v>72</v>
      </c>
      <c r="D57" s="105" t="s">
        <v>380</v>
      </c>
      <c r="E57" s="105" t="s">
        <v>381</v>
      </c>
      <c r="F57" s="105" t="s">
        <v>382</v>
      </c>
      <c r="G57" s="105" t="s">
        <v>122</v>
      </c>
      <c r="H57" s="105" t="s">
        <v>379</v>
      </c>
      <c r="I57" s="105" t="s">
        <v>375</v>
      </c>
      <c r="J57" s="105" t="s">
        <v>376</v>
      </c>
      <c r="K57" s="105" t="s">
        <v>377</v>
      </c>
      <c r="L57" s="182"/>
    </row>
    <row r="58" spans="1:14" ht="15" customHeight="1" x14ac:dyDescent="0.25">
      <c r="A58" s="24"/>
      <c r="B58" s="37">
        <v>10.9</v>
      </c>
      <c r="C58" s="105"/>
      <c r="D58" s="25"/>
      <c r="E58" s="25"/>
      <c r="F58" s="25"/>
      <c r="G58" s="25"/>
      <c r="H58" s="25"/>
      <c r="I58" s="25"/>
      <c r="J58" s="25"/>
      <c r="K58" s="25"/>
      <c r="L58" s="30">
        <v>10.9</v>
      </c>
    </row>
    <row r="59" spans="1:14" ht="15.75" customHeight="1" x14ac:dyDescent="0.25">
      <c r="A59" s="183" t="s">
        <v>413</v>
      </c>
      <c r="B59" s="184"/>
      <c r="C59" s="184"/>
      <c r="D59" s="184"/>
      <c r="E59" s="184"/>
      <c r="F59" s="184"/>
      <c r="G59" s="184"/>
      <c r="H59" s="184"/>
      <c r="I59" s="184"/>
      <c r="J59" s="184"/>
      <c r="K59" s="184"/>
      <c r="L59" s="31">
        <v>10.9</v>
      </c>
    </row>
    <row r="60" spans="1:14" s="8" customFormat="1" ht="15.75" customHeight="1" x14ac:dyDescent="0.25">
      <c r="A60" s="217" t="s">
        <v>9</v>
      </c>
      <c r="B60" s="218"/>
      <c r="C60" s="227" t="s">
        <v>67</v>
      </c>
      <c r="D60" s="227"/>
      <c r="E60" s="227"/>
      <c r="F60" s="227"/>
      <c r="G60" s="227"/>
      <c r="H60" s="227"/>
      <c r="I60" s="227"/>
      <c r="J60" s="227"/>
      <c r="K60" s="227"/>
      <c r="L60" s="228"/>
      <c r="M60" s="100"/>
    </row>
    <row r="61" spans="1:14" x14ac:dyDescent="0.25">
      <c r="A61" s="215" t="s">
        <v>10</v>
      </c>
      <c r="B61" s="216"/>
      <c r="C61" s="41"/>
      <c r="D61" s="211" t="s">
        <v>68</v>
      </c>
      <c r="E61" s="211"/>
      <c r="F61" s="211"/>
      <c r="G61" s="211"/>
      <c r="H61" s="211"/>
      <c r="I61" s="211"/>
      <c r="J61" s="211"/>
      <c r="K61" s="211"/>
      <c r="L61" s="212"/>
    </row>
    <row r="62" spans="1:14" ht="15" customHeight="1" x14ac:dyDescent="0.25">
      <c r="A62" s="185" t="s">
        <v>29</v>
      </c>
      <c r="B62" s="22" t="s">
        <v>53</v>
      </c>
      <c r="C62" s="105">
        <v>30104</v>
      </c>
      <c r="D62" s="186" t="s">
        <v>535</v>
      </c>
      <c r="E62" s="186"/>
      <c r="F62" s="186"/>
      <c r="G62" s="186"/>
      <c r="H62" s="186"/>
      <c r="I62" s="186"/>
      <c r="J62" s="186"/>
      <c r="K62" s="186"/>
      <c r="L62" s="27" t="s">
        <v>73</v>
      </c>
    </row>
    <row r="63" spans="1:14" ht="15" customHeight="1" x14ac:dyDescent="0.25">
      <c r="A63" s="185"/>
      <c r="B63" s="22" t="s">
        <v>374</v>
      </c>
      <c r="C63" s="105" t="s">
        <v>384</v>
      </c>
      <c r="D63" s="105" t="s">
        <v>375</v>
      </c>
      <c r="E63" s="105" t="s">
        <v>376</v>
      </c>
      <c r="F63" s="105" t="s">
        <v>377</v>
      </c>
      <c r="G63" s="105" t="s">
        <v>17</v>
      </c>
      <c r="H63" s="105" t="s">
        <v>378</v>
      </c>
      <c r="I63" s="181" t="s">
        <v>383</v>
      </c>
      <c r="J63" s="181"/>
      <c r="K63" s="181"/>
      <c r="L63" s="182" t="s">
        <v>44</v>
      </c>
    </row>
    <row r="64" spans="1:14" ht="15" customHeight="1" x14ac:dyDescent="0.25">
      <c r="A64" s="185"/>
      <c r="B64" s="22" t="s">
        <v>24</v>
      </c>
      <c r="C64" s="105" t="s">
        <v>72</v>
      </c>
      <c r="D64" s="105" t="s">
        <v>380</v>
      </c>
      <c r="E64" s="105" t="s">
        <v>381</v>
      </c>
      <c r="F64" s="105" t="s">
        <v>382</v>
      </c>
      <c r="G64" s="105" t="s">
        <v>122</v>
      </c>
      <c r="H64" s="105" t="s">
        <v>379</v>
      </c>
      <c r="I64" s="105" t="s">
        <v>375</v>
      </c>
      <c r="J64" s="105" t="s">
        <v>376</v>
      </c>
      <c r="K64" s="105" t="s">
        <v>377</v>
      </c>
      <c r="L64" s="182"/>
    </row>
    <row r="65" spans="1:12" ht="15" customHeight="1" x14ac:dyDescent="0.25">
      <c r="A65" s="116" t="s">
        <v>387</v>
      </c>
      <c r="B65" s="22"/>
      <c r="C65" s="105"/>
      <c r="D65" s="105">
        <v>30</v>
      </c>
      <c r="E65" s="37">
        <v>0.6</v>
      </c>
      <c r="F65" s="37">
        <v>0.4</v>
      </c>
      <c r="G65" s="37">
        <v>1</v>
      </c>
      <c r="H65" s="105"/>
      <c r="I65" s="105"/>
      <c r="J65" s="105"/>
      <c r="K65" s="105"/>
      <c r="L65" s="30">
        <f>D65*E65*F65*G65</f>
        <v>7.2</v>
      </c>
    </row>
    <row r="66" spans="1:12" ht="15" customHeight="1" x14ac:dyDescent="0.25">
      <c r="A66" s="24" t="s">
        <v>389</v>
      </c>
      <c r="B66" s="22"/>
      <c r="C66" s="105"/>
      <c r="D66" s="37">
        <v>0.8</v>
      </c>
      <c r="E66" s="37">
        <v>0.8</v>
      </c>
      <c r="F66" s="37">
        <v>1</v>
      </c>
      <c r="G66" s="37">
        <v>9</v>
      </c>
      <c r="H66" s="25"/>
      <c r="I66" s="25"/>
      <c r="J66" s="25"/>
      <c r="K66" s="25"/>
      <c r="L66" s="26">
        <f>D66*E66*F66*G66</f>
        <v>5.7600000000000016</v>
      </c>
    </row>
    <row r="67" spans="1:12" ht="15" customHeight="1" x14ac:dyDescent="0.25">
      <c r="A67" s="183" t="s">
        <v>413</v>
      </c>
      <c r="B67" s="184"/>
      <c r="C67" s="184"/>
      <c r="D67" s="184"/>
      <c r="E67" s="184"/>
      <c r="F67" s="184"/>
      <c r="G67" s="184"/>
      <c r="H67" s="184"/>
      <c r="I67" s="184"/>
      <c r="J67" s="184"/>
      <c r="K67" s="184"/>
      <c r="L67" s="31">
        <f>SUM(L65:L66)</f>
        <v>12.96</v>
      </c>
    </row>
    <row r="68" spans="1:12" x14ac:dyDescent="0.25">
      <c r="A68" s="185" t="s">
        <v>30</v>
      </c>
      <c r="B68" s="22" t="s">
        <v>53</v>
      </c>
      <c r="C68" s="38">
        <v>30119</v>
      </c>
      <c r="D68" s="220" t="s">
        <v>69</v>
      </c>
      <c r="E68" s="220"/>
      <c r="F68" s="220"/>
      <c r="G68" s="220"/>
      <c r="H68" s="220"/>
      <c r="I68" s="220"/>
      <c r="J68" s="220"/>
      <c r="K68" s="220"/>
      <c r="L68" s="27" t="s">
        <v>24</v>
      </c>
    </row>
    <row r="69" spans="1:12" ht="15" customHeight="1" x14ac:dyDescent="0.25">
      <c r="A69" s="185"/>
      <c r="B69" s="22" t="s">
        <v>374</v>
      </c>
      <c r="C69" s="105" t="s">
        <v>384</v>
      </c>
      <c r="D69" s="105" t="s">
        <v>375</v>
      </c>
      <c r="E69" s="105" t="s">
        <v>376</v>
      </c>
      <c r="F69" s="105" t="s">
        <v>377</v>
      </c>
      <c r="G69" s="105" t="s">
        <v>17</v>
      </c>
      <c r="H69" s="105" t="s">
        <v>378</v>
      </c>
      <c r="I69" s="181" t="s">
        <v>383</v>
      </c>
      <c r="J69" s="181"/>
      <c r="K69" s="181"/>
      <c r="L69" s="182" t="s">
        <v>44</v>
      </c>
    </row>
    <row r="70" spans="1:12" ht="15" customHeight="1" x14ac:dyDescent="0.25">
      <c r="A70" s="185"/>
      <c r="B70" s="22" t="s">
        <v>24</v>
      </c>
      <c r="C70" s="105" t="s">
        <v>72</v>
      </c>
      <c r="D70" s="105" t="s">
        <v>380</v>
      </c>
      <c r="E70" s="105" t="s">
        <v>381</v>
      </c>
      <c r="F70" s="105" t="s">
        <v>382</v>
      </c>
      <c r="G70" s="105" t="s">
        <v>122</v>
      </c>
      <c r="H70" s="105" t="s">
        <v>379</v>
      </c>
      <c r="I70" s="105" t="s">
        <v>375</v>
      </c>
      <c r="J70" s="105" t="s">
        <v>376</v>
      </c>
      <c r="K70" s="105" t="s">
        <v>377</v>
      </c>
      <c r="L70" s="182"/>
    </row>
    <row r="71" spans="1:12" ht="15" customHeight="1" x14ac:dyDescent="0.25">
      <c r="A71" s="24" t="s">
        <v>389</v>
      </c>
      <c r="B71" s="22"/>
      <c r="C71" s="105"/>
      <c r="D71" s="37">
        <v>0.8</v>
      </c>
      <c r="E71" s="37">
        <v>0.8</v>
      </c>
      <c r="F71" s="37"/>
      <c r="G71" s="37">
        <v>9</v>
      </c>
      <c r="H71" s="25"/>
      <c r="I71" s="25"/>
      <c r="J71" s="25"/>
      <c r="K71" s="25"/>
      <c r="L71" s="26">
        <f>D71*E71*G71</f>
        <v>5.7600000000000016</v>
      </c>
    </row>
    <row r="72" spans="1:12" ht="15" customHeight="1" x14ac:dyDescent="0.25">
      <c r="A72" s="183" t="s">
        <v>413</v>
      </c>
      <c r="B72" s="184"/>
      <c r="C72" s="184"/>
      <c r="D72" s="184"/>
      <c r="E72" s="184"/>
      <c r="F72" s="184"/>
      <c r="G72" s="184"/>
      <c r="H72" s="184"/>
      <c r="I72" s="184"/>
      <c r="J72" s="184"/>
      <c r="K72" s="184"/>
      <c r="L72" s="28">
        <f>L71</f>
        <v>5.7600000000000016</v>
      </c>
    </row>
    <row r="73" spans="1:12" ht="15" customHeight="1" x14ac:dyDescent="0.25">
      <c r="A73" s="185" t="s">
        <v>31</v>
      </c>
      <c r="B73" s="22" t="s">
        <v>71</v>
      </c>
      <c r="C73" s="38">
        <v>40223</v>
      </c>
      <c r="D73" s="186" t="s">
        <v>538</v>
      </c>
      <c r="E73" s="186"/>
      <c r="F73" s="186"/>
      <c r="G73" s="186"/>
      <c r="H73" s="186"/>
      <c r="I73" s="186"/>
      <c r="J73" s="186"/>
      <c r="K73" s="186"/>
      <c r="L73" s="27" t="s">
        <v>73</v>
      </c>
    </row>
    <row r="74" spans="1:12" ht="15" customHeight="1" x14ac:dyDescent="0.25">
      <c r="A74" s="185"/>
      <c r="B74" s="22" t="s">
        <v>374</v>
      </c>
      <c r="C74" s="105" t="s">
        <v>384</v>
      </c>
      <c r="D74" s="105" t="s">
        <v>375</v>
      </c>
      <c r="E74" s="105" t="s">
        <v>376</v>
      </c>
      <c r="F74" s="105" t="s">
        <v>377</v>
      </c>
      <c r="G74" s="105" t="s">
        <v>17</v>
      </c>
      <c r="H74" s="105" t="s">
        <v>378</v>
      </c>
      <c r="I74" s="181" t="s">
        <v>383</v>
      </c>
      <c r="J74" s="181"/>
      <c r="K74" s="181"/>
      <c r="L74" s="182" t="s">
        <v>44</v>
      </c>
    </row>
    <row r="75" spans="1:12" ht="15" customHeight="1" x14ac:dyDescent="0.25">
      <c r="A75" s="185"/>
      <c r="B75" s="22" t="s">
        <v>24</v>
      </c>
      <c r="C75" s="105" t="s">
        <v>72</v>
      </c>
      <c r="D75" s="105" t="s">
        <v>380</v>
      </c>
      <c r="E75" s="105" t="s">
        <v>381</v>
      </c>
      <c r="F75" s="105" t="s">
        <v>382</v>
      </c>
      <c r="G75" s="105" t="s">
        <v>122</v>
      </c>
      <c r="H75" s="105" t="s">
        <v>379</v>
      </c>
      <c r="I75" s="105" t="s">
        <v>375</v>
      </c>
      <c r="J75" s="105" t="s">
        <v>376</v>
      </c>
      <c r="K75" s="105" t="s">
        <v>377</v>
      </c>
      <c r="L75" s="182"/>
    </row>
    <row r="76" spans="1:12" ht="15" customHeight="1" x14ac:dyDescent="0.25">
      <c r="A76" s="116" t="s">
        <v>387</v>
      </c>
      <c r="B76" s="22"/>
      <c r="C76" s="105"/>
      <c r="D76" s="105">
        <v>35</v>
      </c>
      <c r="E76" s="37">
        <v>0.6</v>
      </c>
      <c r="F76" s="37">
        <v>0.4</v>
      </c>
      <c r="G76" s="37">
        <v>1</v>
      </c>
      <c r="H76" s="105"/>
      <c r="I76" s="105"/>
      <c r="J76" s="105"/>
      <c r="K76" s="105"/>
      <c r="L76" s="30">
        <f>D76*E76*F76*G76</f>
        <v>8.4</v>
      </c>
    </row>
    <row r="77" spans="1:12" ht="15" customHeight="1" x14ac:dyDescent="0.25">
      <c r="A77" s="24" t="s">
        <v>389</v>
      </c>
      <c r="B77" s="22"/>
      <c r="C77" s="105"/>
      <c r="D77" s="37">
        <v>0.8</v>
      </c>
      <c r="E77" s="37">
        <v>0.8</v>
      </c>
      <c r="F77" s="37">
        <v>1</v>
      </c>
      <c r="G77" s="37">
        <v>8</v>
      </c>
      <c r="H77" s="25"/>
      <c r="I77" s="25"/>
      <c r="J77" s="25"/>
      <c r="K77" s="25"/>
      <c r="L77" s="26">
        <f>D77*E77*F77*G77</f>
        <v>5.120000000000001</v>
      </c>
    </row>
    <row r="78" spans="1:12" ht="15" customHeight="1" x14ac:dyDescent="0.25">
      <c r="A78" s="183" t="s">
        <v>413</v>
      </c>
      <c r="B78" s="184"/>
      <c r="C78" s="184"/>
      <c r="D78" s="184"/>
      <c r="E78" s="184"/>
      <c r="F78" s="184"/>
      <c r="G78" s="184"/>
      <c r="H78" s="184"/>
      <c r="I78" s="184"/>
      <c r="J78" s="184"/>
      <c r="K78" s="184"/>
      <c r="L78" s="31">
        <f>SUM(L76:L77)</f>
        <v>13.520000000000001</v>
      </c>
    </row>
    <row r="79" spans="1:12" x14ac:dyDescent="0.25">
      <c r="A79" s="185" t="s">
        <v>534</v>
      </c>
      <c r="B79" s="22" t="s">
        <v>71</v>
      </c>
      <c r="C79" s="38">
        <v>40394</v>
      </c>
      <c r="D79" s="186" t="s">
        <v>70</v>
      </c>
      <c r="E79" s="186"/>
      <c r="F79" s="186"/>
      <c r="G79" s="186"/>
      <c r="H79" s="186"/>
      <c r="I79" s="186"/>
      <c r="J79" s="186"/>
      <c r="K79" s="186"/>
      <c r="L79" s="27" t="s">
        <v>72</v>
      </c>
    </row>
    <row r="80" spans="1:12" ht="15" customHeight="1" x14ac:dyDescent="0.25">
      <c r="A80" s="185"/>
      <c r="B80" s="22" t="s">
        <v>374</v>
      </c>
      <c r="C80" s="105" t="s">
        <v>384</v>
      </c>
      <c r="D80" s="105" t="s">
        <v>375</v>
      </c>
      <c r="E80" s="105" t="s">
        <v>376</v>
      </c>
      <c r="F80" s="105" t="s">
        <v>377</v>
      </c>
      <c r="G80" s="105" t="s">
        <v>17</v>
      </c>
      <c r="H80" s="105" t="s">
        <v>378</v>
      </c>
      <c r="I80" s="181" t="s">
        <v>383</v>
      </c>
      <c r="J80" s="181"/>
      <c r="K80" s="181"/>
      <c r="L80" s="182" t="s">
        <v>44</v>
      </c>
    </row>
    <row r="81" spans="1:13" ht="15" customHeight="1" x14ac:dyDescent="0.25">
      <c r="A81" s="185"/>
      <c r="B81" s="22" t="s">
        <v>24</v>
      </c>
      <c r="C81" s="105" t="s">
        <v>72</v>
      </c>
      <c r="D81" s="105" t="s">
        <v>380</v>
      </c>
      <c r="E81" s="105" t="s">
        <v>381</v>
      </c>
      <c r="F81" s="105" t="s">
        <v>382</v>
      </c>
      <c r="G81" s="105" t="s">
        <v>122</v>
      </c>
      <c r="H81" s="105" t="s">
        <v>379</v>
      </c>
      <c r="I81" s="105" t="s">
        <v>375</v>
      </c>
      <c r="J81" s="105" t="s">
        <v>376</v>
      </c>
      <c r="K81" s="105" t="s">
        <v>377</v>
      </c>
      <c r="L81" s="182"/>
    </row>
    <row r="82" spans="1:13" ht="15" customHeight="1" x14ac:dyDescent="0.25">
      <c r="A82" s="24" t="s">
        <v>389</v>
      </c>
      <c r="B82" s="22"/>
      <c r="C82" s="105"/>
      <c r="D82" s="25"/>
      <c r="E82" s="25"/>
      <c r="F82" s="37">
        <v>1</v>
      </c>
      <c r="G82" s="37">
        <v>20</v>
      </c>
      <c r="H82" s="29"/>
      <c r="I82" s="29"/>
      <c r="J82" s="29"/>
      <c r="K82" s="29"/>
      <c r="L82" s="30">
        <f>F82*G82</f>
        <v>20</v>
      </c>
    </row>
    <row r="83" spans="1:13" ht="15" customHeight="1" x14ac:dyDescent="0.25">
      <c r="A83" s="183" t="s">
        <v>413</v>
      </c>
      <c r="B83" s="184"/>
      <c r="C83" s="184"/>
      <c r="D83" s="184"/>
      <c r="E83" s="184"/>
      <c r="F83" s="184"/>
      <c r="G83" s="184"/>
      <c r="H83" s="184"/>
      <c r="I83" s="184"/>
      <c r="J83" s="184"/>
      <c r="K83" s="184"/>
      <c r="L83" s="31">
        <f>L82</f>
        <v>20</v>
      </c>
    </row>
    <row r="84" spans="1:13" s="11" customFormat="1" ht="15.75" x14ac:dyDescent="0.25">
      <c r="A84" s="189" t="s">
        <v>11</v>
      </c>
      <c r="B84" s="190"/>
      <c r="C84" s="187" t="s">
        <v>74</v>
      </c>
      <c r="D84" s="187"/>
      <c r="E84" s="187"/>
      <c r="F84" s="187"/>
      <c r="G84" s="187"/>
      <c r="H84" s="187"/>
      <c r="I84" s="187"/>
      <c r="J84" s="187"/>
      <c r="K84" s="187"/>
      <c r="L84" s="188"/>
      <c r="M84" s="102"/>
    </row>
    <row r="85" spans="1:13" s="11" customFormat="1" ht="15.75" x14ac:dyDescent="0.25">
      <c r="A85" s="215" t="s">
        <v>32</v>
      </c>
      <c r="B85" s="216"/>
      <c r="C85" s="41"/>
      <c r="D85" s="191" t="s">
        <v>86</v>
      </c>
      <c r="E85" s="191"/>
      <c r="F85" s="191"/>
      <c r="G85" s="191"/>
      <c r="H85" s="191"/>
      <c r="I85" s="191"/>
      <c r="J85" s="191"/>
      <c r="K85" s="191"/>
      <c r="L85" s="192"/>
      <c r="M85" s="102"/>
    </row>
    <row r="86" spans="1:13" s="11" customFormat="1" ht="31.5" customHeight="1" x14ac:dyDescent="0.25">
      <c r="A86" s="231" t="s">
        <v>82</v>
      </c>
      <c r="B86" s="22" t="s">
        <v>53</v>
      </c>
      <c r="C86" s="22">
        <v>40206</v>
      </c>
      <c r="D86" s="210" t="s">
        <v>88</v>
      </c>
      <c r="E86" s="210"/>
      <c r="F86" s="210"/>
      <c r="G86" s="210"/>
      <c r="H86" s="210"/>
      <c r="I86" s="210"/>
      <c r="J86" s="210"/>
      <c r="K86" s="210"/>
      <c r="L86" s="27" t="s">
        <v>24</v>
      </c>
      <c r="M86" s="102"/>
    </row>
    <row r="87" spans="1:13" s="11" customFormat="1" ht="15.75" customHeight="1" x14ac:dyDescent="0.25">
      <c r="A87" s="231"/>
      <c r="B87" s="22" t="s">
        <v>374</v>
      </c>
      <c r="C87" s="105" t="s">
        <v>384</v>
      </c>
      <c r="D87" s="105" t="s">
        <v>375</v>
      </c>
      <c r="E87" s="105" t="s">
        <v>376</v>
      </c>
      <c r="F87" s="105" t="s">
        <v>377</v>
      </c>
      <c r="G87" s="105" t="s">
        <v>17</v>
      </c>
      <c r="H87" s="105" t="s">
        <v>378</v>
      </c>
      <c r="I87" s="181" t="s">
        <v>383</v>
      </c>
      <c r="J87" s="181"/>
      <c r="K87" s="181"/>
      <c r="L87" s="182" t="s">
        <v>44</v>
      </c>
      <c r="M87" s="102"/>
    </row>
    <row r="88" spans="1:13" s="11" customFormat="1" ht="15.75" customHeight="1" x14ac:dyDescent="0.25">
      <c r="A88" s="231"/>
      <c r="B88" s="22" t="s">
        <v>24</v>
      </c>
      <c r="C88" s="105" t="s">
        <v>72</v>
      </c>
      <c r="D88" s="105" t="s">
        <v>380</v>
      </c>
      <c r="E88" s="105" t="s">
        <v>381</v>
      </c>
      <c r="F88" s="105" t="s">
        <v>382</v>
      </c>
      <c r="G88" s="105" t="s">
        <v>122</v>
      </c>
      <c r="H88" s="105" t="s">
        <v>379</v>
      </c>
      <c r="I88" s="105" t="s">
        <v>375</v>
      </c>
      <c r="J88" s="105" t="s">
        <v>376</v>
      </c>
      <c r="K88" s="105" t="s">
        <v>377</v>
      </c>
      <c r="L88" s="182"/>
      <c r="M88" s="102"/>
    </row>
    <row r="89" spans="1:13" s="11" customFormat="1" ht="15.75" customHeight="1" x14ac:dyDescent="0.25">
      <c r="A89" s="117" t="s">
        <v>388</v>
      </c>
      <c r="B89" s="22"/>
      <c r="C89" s="105"/>
      <c r="D89" s="37">
        <v>63.72</v>
      </c>
      <c r="E89" s="37">
        <v>0.15</v>
      </c>
      <c r="F89" s="37">
        <v>0.3</v>
      </c>
      <c r="G89" s="37">
        <v>1</v>
      </c>
      <c r="H89" s="105"/>
      <c r="I89" s="105"/>
      <c r="J89" s="105"/>
      <c r="K89" s="105"/>
      <c r="L89" s="30">
        <f>D89*E89*F89*G89</f>
        <v>2.8673999999999999</v>
      </c>
      <c r="M89" s="102"/>
    </row>
    <row r="90" spans="1:13" s="11" customFormat="1" ht="15.75" customHeight="1" x14ac:dyDescent="0.25">
      <c r="A90" s="117" t="s">
        <v>389</v>
      </c>
      <c r="B90" s="22"/>
      <c r="C90" s="105"/>
      <c r="D90" s="37">
        <v>0.8</v>
      </c>
      <c r="E90" s="37">
        <v>0.8</v>
      </c>
      <c r="F90" s="37">
        <v>0.4</v>
      </c>
      <c r="G90" s="37">
        <f>7+9</f>
        <v>16</v>
      </c>
      <c r="H90" s="105"/>
      <c r="I90" s="105"/>
      <c r="J90" s="105"/>
      <c r="K90" s="105"/>
      <c r="L90" s="30">
        <f>D90*E90*F90*G90</f>
        <v>4.096000000000001</v>
      </c>
      <c r="M90" s="102"/>
    </row>
    <row r="91" spans="1:13" s="11" customFormat="1" ht="15.75" customHeight="1" x14ac:dyDescent="0.25">
      <c r="A91" s="39" t="s">
        <v>390</v>
      </c>
      <c r="B91" s="22"/>
      <c r="C91" s="105"/>
      <c r="D91" s="37">
        <v>0.15</v>
      </c>
      <c r="E91" s="37">
        <v>0.25</v>
      </c>
      <c r="F91" s="37">
        <v>1</v>
      </c>
      <c r="G91" s="37">
        <v>16</v>
      </c>
      <c r="H91" s="25"/>
      <c r="I91" s="25"/>
      <c r="J91" s="25"/>
      <c r="K91" s="25"/>
      <c r="L91" s="30">
        <f>D91*E91*F91*G91</f>
        <v>0.6</v>
      </c>
      <c r="M91" s="102"/>
    </row>
    <row r="92" spans="1:13" s="11" customFormat="1" ht="15.75" customHeight="1" x14ac:dyDescent="0.25">
      <c r="A92" s="183" t="s">
        <v>413</v>
      </c>
      <c r="B92" s="184"/>
      <c r="C92" s="184"/>
      <c r="D92" s="184"/>
      <c r="E92" s="184"/>
      <c r="F92" s="184"/>
      <c r="G92" s="184"/>
      <c r="H92" s="184"/>
      <c r="I92" s="184"/>
      <c r="J92" s="184"/>
      <c r="K92" s="184"/>
      <c r="L92" s="31">
        <f>SUM(L89:L91)</f>
        <v>7.5634000000000006</v>
      </c>
      <c r="M92" s="102"/>
    </row>
    <row r="93" spans="1:13" ht="30" customHeight="1" x14ac:dyDescent="0.25">
      <c r="A93" s="179" t="s">
        <v>83</v>
      </c>
      <c r="B93" s="22" t="s">
        <v>53</v>
      </c>
      <c r="C93" s="22">
        <v>40231</v>
      </c>
      <c r="D93" s="210" t="s">
        <v>77</v>
      </c>
      <c r="E93" s="210"/>
      <c r="F93" s="210"/>
      <c r="G93" s="210"/>
      <c r="H93" s="210"/>
      <c r="I93" s="210"/>
      <c r="J93" s="210"/>
      <c r="K93" s="210"/>
      <c r="L93" s="27" t="s">
        <v>73</v>
      </c>
    </row>
    <row r="94" spans="1:13" ht="15" customHeight="1" x14ac:dyDescent="0.25">
      <c r="A94" s="179"/>
      <c r="B94" s="22" t="s">
        <v>374</v>
      </c>
      <c r="C94" s="105" t="s">
        <v>384</v>
      </c>
      <c r="D94" s="105" t="s">
        <v>375</v>
      </c>
      <c r="E94" s="105" t="s">
        <v>376</v>
      </c>
      <c r="F94" s="105" t="s">
        <v>377</v>
      </c>
      <c r="G94" s="105" t="s">
        <v>17</v>
      </c>
      <c r="H94" s="105" t="s">
        <v>378</v>
      </c>
      <c r="I94" s="181" t="s">
        <v>383</v>
      </c>
      <c r="J94" s="181"/>
      <c r="K94" s="181"/>
      <c r="L94" s="182" t="s">
        <v>44</v>
      </c>
    </row>
    <row r="95" spans="1:13" ht="15" customHeight="1" x14ac:dyDescent="0.25">
      <c r="A95" s="179"/>
      <c r="B95" s="22" t="s">
        <v>24</v>
      </c>
      <c r="C95" s="105" t="s">
        <v>72</v>
      </c>
      <c r="D95" s="105" t="s">
        <v>380</v>
      </c>
      <c r="E95" s="105" t="s">
        <v>381</v>
      </c>
      <c r="F95" s="105" t="s">
        <v>382</v>
      </c>
      <c r="G95" s="105" t="s">
        <v>122</v>
      </c>
      <c r="H95" s="105" t="s">
        <v>379</v>
      </c>
      <c r="I95" s="105" t="s">
        <v>375</v>
      </c>
      <c r="J95" s="105" t="s">
        <v>376</v>
      </c>
      <c r="K95" s="105" t="s">
        <v>377</v>
      </c>
      <c r="L95" s="182"/>
    </row>
    <row r="96" spans="1:13" ht="15" customHeight="1" x14ac:dyDescent="0.25">
      <c r="A96" s="24" t="s">
        <v>388</v>
      </c>
      <c r="B96" s="22"/>
      <c r="C96" s="105"/>
      <c r="D96" s="37">
        <v>63.72</v>
      </c>
      <c r="E96" s="37">
        <v>0.4</v>
      </c>
      <c r="F96" s="37">
        <v>0.08</v>
      </c>
      <c r="G96" s="37">
        <v>1</v>
      </c>
      <c r="H96" s="25"/>
      <c r="I96" s="25"/>
      <c r="J96" s="25"/>
      <c r="K96" s="25"/>
      <c r="L96" s="30">
        <f>D96*E96*F96*G96</f>
        <v>2.03904</v>
      </c>
    </row>
    <row r="97" spans="1:13" ht="15" customHeight="1" x14ac:dyDescent="0.25">
      <c r="A97" s="24" t="s">
        <v>389</v>
      </c>
      <c r="B97" s="22"/>
      <c r="C97" s="105"/>
      <c r="D97" s="37">
        <v>0.8</v>
      </c>
      <c r="E97" s="37">
        <v>0.8</v>
      </c>
      <c r="F97" s="37">
        <v>0.1</v>
      </c>
      <c r="G97" s="37">
        <v>16</v>
      </c>
      <c r="H97" s="25"/>
      <c r="I97" s="25"/>
      <c r="J97" s="25"/>
      <c r="K97" s="25"/>
      <c r="L97" s="30">
        <f>D97*E97*F97*G97</f>
        <v>1.0240000000000002</v>
      </c>
    </row>
    <row r="98" spans="1:13" ht="15" customHeight="1" x14ac:dyDescent="0.25">
      <c r="A98" s="183" t="s">
        <v>413</v>
      </c>
      <c r="B98" s="184"/>
      <c r="C98" s="184"/>
      <c r="D98" s="184"/>
      <c r="E98" s="184"/>
      <c r="F98" s="184"/>
      <c r="G98" s="184"/>
      <c r="H98" s="184"/>
      <c r="I98" s="184"/>
      <c r="J98" s="184"/>
      <c r="K98" s="184"/>
      <c r="L98" s="31">
        <f>SUM(L96:L97)</f>
        <v>3.06304</v>
      </c>
    </row>
    <row r="99" spans="1:13" ht="29.25" customHeight="1" x14ac:dyDescent="0.25">
      <c r="A99" s="179" t="s">
        <v>84</v>
      </c>
      <c r="B99" s="22" t="s">
        <v>53</v>
      </c>
      <c r="C99" s="22">
        <v>40239</v>
      </c>
      <c r="D99" s="180" t="s">
        <v>78</v>
      </c>
      <c r="E99" s="180"/>
      <c r="F99" s="180"/>
      <c r="G99" s="180"/>
      <c r="H99" s="180"/>
      <c r="I99" s="180"/>
      <c r="J99" s="180"/>
      <c r="K99" s="180"/>
      <c r="L99" s="27" t="s">
        <v>73</v>
      </c>
    </row>
    <row r="100" spans="1:13" x14ac:dyDescent="0.25">
      <c r="A100" s="179"/>
      <c r="B100" s="22" t="s">
        <v>374</v>
      </c>
      <c r="C100" s="105" t="s">
        <v>384</v>
      </c>
      <c r="D100" s="105" t="s">
        <v>375</v>
      </c>
      <c r="E100" s="105" t="s">
        <v>376</v>
      </c>
      <c r="F100" s="105" t="s">
        <v>377</v>
      </c>
      <c r="G100" s="105" t="s">
        <v>17</v>
      </c>
      <c r="H100" s="105" t="s">
        <v>378</v>
      </c>
      <c r="I100" s="181" t="s">
        <v>383</v>
      </c>
      <c r="J100" s="181"/>
      <c r="K100" s="181"/>
      <c r="L100" s="182" t="s">
        <v>44</v>
      </c>
    </row>
    <row r="101" spans="1:13" ht="15" customHeight="1" x14ac:dyDescent="0.25">
      <c r="A101" s="179"/>
      <c r="B101" s="22" t="s">
        <v>24</v>
      </c>
      <c r="C101" s="105" t="s">
        <v>72</v>
      </c>
      <c r="D101" s="105" t="s">
        <v>380</v>
      </c>
      <c r="E101" s="105" t="s">
        <v>381</v>
      </c>
      <c r="F101" s="105" t="s">
        <v>382</v>
      </c>
      <c r="G101" s="105" t="s">
        <v>122</v>
      </c>
      <c r="H101" s="105" t="s">
        <v>379</v>
      </c>
      <c r="I101" s="105" t="s">
        <v>375</v>
      </c>
      <c r="J101" s="105" t="s">
        <v>376</v>
      </c>
      <c r="K101" s="105" t="s">
        <v>377</v>
      </c>
      <c r="L101" s="182"/>
    </row>
    <row r="102" spans="1:13" s="11" customFormat="1" ht="15.75" customHeight="1" x14ac:dyDescent="0.25">
      <c r="A102" s="117" t="s">
        <v>388</v>
      </c>
      <c r="B102" s="22"/>
      <c r="C102" s="105"/>
      <c r="D102" s="37">
        <v>63.72</v>
      </c>
      <c r="E102" s="37">
        <v>0.15</v>
      </c>
      <c r="F102" s="37">
        <v>0.3</v>
      </c>
      <c r="G102" s="37">
        <v>1</v>
      </c>
      <c r="H102" s="105"/>
      <c r="I102" s="105"/>
      <c r="J102" s="105"/>
      <c r="K102" s="105"/>
      <c r="L102" s="30">
        <f>D102*E102*F102*G102</f>
        <v>2.8673999999999999</v>
      </c>
      <c r="M102" s="102"/>
    </row>
    <row r="103" spans="1:13" s="11" customFormat="1" ht="15.75" customHeight="1" x14ac:dyDescent="0.25">
      <c r="A103" s="117" t="s">
        <v>389</v>
      </c>
      <c r="B103" s="22"/>
      <c r="C103" s="105"/>
      <c r="D103" s="37">
        <v>0.8</v>
      </c>
      <c r="E103" s="37">
        <v>0.8</v>
      </c>
      <c r="F103" s="37">
        <v>0.4</v>
      </c>
      <c r="G103" s="37">
        <f>7+9</f>
        <v>16</v>
      </c>
      <c r="H103" s="105"/>
      <c r="I103" s="105"/>
      <c r="J103" s="105"/>
      <c r="K103" s="105"/>
      <c r="L103" s="30">
        <f>D103*E103*F103*G103</f>
        <v>4.096000000000001</v>
      </c>
      <c r="M103" s="102"/>
    </row>
    <row r="104" spans="1:13" s="11" customFormat="1" ht="15.75" customHeight="1" x14ac:dyDescent="0.25">
      <c r="A104" s="39" t="s">
        <v>390</v>
      </c>
      <c r="B104" s="22"/>
      <c r="C104" s="105"/>
      <c r="D104" s="37">
        <v>0.15</v>
      </c>
      <c r="E104" s="37">
        <v>0.25</v>
      </c>
      <c r="F104" s="37">
        <v>1</v>
      </c>
      <c r="G104" s="37">
        <v>16</v>
      </c>
      <c r="H104" s="25"/>
      <c r="I104" s="25"/>
      <c r="J104" s="25"/>
      <c r="K104" s="25"/>
      <c r="L104" s="30">
        <f>D104*E104*F104*G104</f>
        <v>0.6</v>
      </c>
      <c r="M104" s="102"/>
    </row>
    <row r="105" spans="1:13" ht="15" customHeight="1" x14ac:dyDescent="0.25">
      <c r="A105" s="183" t="s">
        <v>413</v>
      </c>
      <c r="B105" s="184"/>
      <c r="C105" s="184"/>
      <c r="D105" s="184"/>
      <c r="E105" s="184"/>
      <c r="F105" s="184"/>
      <c r="G105" s="184"/>
      <c r="H105" s="184"/>
      <c r="I105" s="184"/>
      <c r="J105" s="184"/>
      <c r="K105" s="184"/>
      <c r="L105" s="42">
        <f>SUM(L102:L104)</f>
        <v>7.5634000000000006</v>
      </c>
    </row>
    <row r="106" spans="1:13" x14ac:dyDescent="0.25">
      <c r="A106" s="179" t="s">
        <v>85</v>
      </c>
      <c r="B106" s="22" t="s">
        <v>53</v>
      </c>
      <c r="C106" s="40">
        <v>40243</v>
      </c>
      <c r="D106" s="210" t="s">
        <v>79</v>
      </c>
      <c r="E106" s="210"/>
      <c r="F106" s="210"/>
      <c r="G106" s="210"/>
      <c r="H106" s="210"/>
      <c r="I106" s="210"/>
      <c r="J106" s="210"/>
      <c r="K106" s="210"/>
      <c r="L106" s="27" t="s">
        <v>81</v>
      </c>
    </row>
    <row r="107" spans="1:13" x14ac:dyDescent="0.25">
      <c r="A107" s="179"/>
      <c r="B107" s="22" t="s">
        <v>374</v>
      </c>
      <c r="C107" s="105" t="s">
        <v>384</v>
      </c>
      <c r="D107" s="105" t="s">
        <v>375</v>
      </c>
      <c r="E107" s="105" t="s">
        <v>376</v>
      </c>
      <c r="F107" s="105" t="s">
        <v>377</v>
      </c>
      <c r="G107" s="105" t="s">
        <v>17</v>
      </c>
      <c r="H107" s="105" t="s">
        <v>378</v>
      </c>
      <c r="I107" s="181" t="s">
        <v>383</v>
      </c>
      <c r="J107" s="181"/>
      <c r="K107" s="181"/>
      <c r="L107" s="182" t="s">
        <v>44</v>
      </c>
    </row>
    <row r="108" spans="1:13" ht="15" customHeight="1" x14ac:dyDescent="0.25">
      <c r="A108" s="179"/>
      <c r="B108" s="22" t="s">
        <v>24</v>
      </c>
      <c r="C108" s="105" t="s">
        <v>72</v>
      </c>
      <c r="D108" s="105" t="s">
        <v>380</v>
      </c>
      <c r="E108" s="105" t="s">
        <v>381</v>
      </c>
      <c r="F108" s="105" t="s">
        <v>382</v>
      </c>
      <c r="G108" s="105" t="s">
        <v>122</v>
      </c>
      <c r="H108" s="105" t="s">
        <v>379</v>
      </c>
      <c r="I108" s="105" t="s">
        <v>375</v>
      </c>
      <c r="J108" s="105" t="s">
        <v>376</v>
      </c>
      <c r="K108" s="105" t="s">
        <v>377</v>
      </c>
      <c r="L108" s="182"/>
    </row>
    <row r="109" spans="1:13" ht="15" customHeight="1" x14ac:dyDescent="0.25">
      <c r="A109" s="24" t="s">
        <v>391</v>
      </c>
      <c r="B109" s="22"/>
      <c r="C109" s="105"/>
      <c r="D109" s="25"/>
      <c r="E109" s="25"/>
      <c r="F109" s="25"/>
      <c r="G109" s="37">
        <f>L105</f>
        <v>7.5634000000000006</v>
      </c>
      <c r="H109" s="59">
        <v>20</v>
      </c>
      <c r="I109" s="25"/>
      <c r="J109" s="25"/>
      <c r="K109" s="25"/>
      <c r="L109" s="30">
        <f>G109*0.2</f>
        <v>1.5126800000000002</v>
      </c>
    </row>
    <row r="110" spans="1:13" ht="15" customHeight="1" x14ac:dyDescent="0.25">
      <c r="A110" s="183" t="s">
        <v>413</v>
      </c>
      <c r="B110" s="184"/>
      <c r="C110" s="184"/>
      <c r="D110" s="184"/>
      <c r="E110" s="184"/>
      <c r="F110" s="184"/>
      <c r="G110" s="184"/>
      <c r="H110" s="184"/>
      <c r="I110" s="184"/>
      <c r="J110" s="184"/>
      <c r="K110" s="184"/>
      <c r="L110" s="31">
        <f>L109</f>
        <v>1.5126800000000002</v>
      </c>
    </row>
    <row r="111" spans="1:13" x14ac:dyDescent="0.25">
      <c r="A111" s="179" t="s">
        <v>89</v>
      </c>
      <c r="B111" s="22" t="s">
        <v>53</v>
      </c>
      <c r="C111" s="40">
        <v>40245</v>
      </c>
      <c r="D111" s="180" t="s">
        <v>80</v>
      </c>
      <c r="E111" s="180"/>
      <c r="F111" s="180"/>
      <c r="G111" s="180"/>
      <c r="H111" s="180"/>
      <c r="I111" s="180"/>
      <c r="J111" s="180"/>
      <c r="K111" s="180"/>
      <c r="L111" s="27" t="s">
        <v>81</v>
      </c>
    </row>
    <row r="112" spans="1:13" ht="15" customHeight="1" x14ac:dyDescent="0.25">
      <c r="A112" s="179"/>
      <c r="B112" s="22" t="s">
        <v>374</v>
      </c>
      <c r="C112" s="105" t="s">
        <v>384</v>
      </c>
      <c r="D112" s="105" t="s">
        <v>375</v>
      </c>
      <c r="E112" s="105" t="s">
        <v>376</v>
      </c>
      <c r="F112" s="105" t="s">
        <v>377</v>
      </c>
      <c r="G112" s="105" t="s">
        <v>17</v>
      </c>
      <c r="H112" s="105" t="s">
        <v>378</v>
      </c>
      <c r="I112" s="181" t="s">
        <v>383</v>
      </c>
      <c r="J112" s="181"/>
      <c r="K112" s="181"/>
      <c r="L112" s="182" t="s">
        <v>44</v>
      </c>
    </row>
    <row r="113" spans="1:12" ht="15" customHeight="1" x14ac:dyDescent="0.25">
      <c r="A113" s="179"/>
      <c r="B113" s="22" t="s">
        <v>24</v>
      </c>
      <c r="C113" s="105" t="s">
        <v>72</v>
      </c>
      <c r="D113" s="105" t="s">
        <v>380</v>
      </c>
      <c r="E113" s="105" t="s">
        <v>381</v>
      </c>
      <c r="F113" s="105" t="s">
        <v>382</v>
      </c>
      <c r="G113" s="105" t="s">
        <v>122</v>
      </c>
      <c r="H113" s="105" t="s">
        <v>379</v>
      </c>
      <c r="I113" s="105" t="s">
        <v>375</v>
      </c>
      <c r="J113" s="105" t="s">
        <v>376</v>
      </c>
      <c r="K113" s="105" t="s">
        <v>377</v>
      </c>
      <c r="L113" s="182"/>
    </row>
    <row r="114" spans="1:12" ht="15" customHeight="1" x14ac:dyDescent="0.25">
      <c r="A114" s="24" t="s">
        <v>391</v>
      </c>
      <c r="B114" s="22"/>
      <c r="C114" s="105"/>
      <c r="D114" s="25"/>
      <c r="E114" s="25"/>
      <c r="F114" s="25"/>
      <c r="G114" s="37">
        <f>L105</f>
        <v>7.5634000000000006</v>
      </c>
      <c r="H114" s="59">
        <v>80</v>
      </c>
      <c r="I114" s="25"/>
      <c r="J114" s="25"/>
      <c r="K114" s="25"/>
      <c r="L114" s="30">
        <f>G114*0.8</f>
        <v>6.050720000000001</v>
      </c>
    </row>
    <row r="115" spans="1:12" ht="15" customHeight="1" x14ac:dyDescent="0.25">
      <c r="A115" s="183" t="s">
        <v>413</v>
      </c>
      <c r="B115" s="184"/>
      <c r="C115" s="184"/>
      <c r="D115" s="184"/>
      <c r="E115" s="184"/>
      <c r="F115" s="184"/>
      <c r="G115" s="184"/>
      <c r="H115" s="184"/>
      <c r="I115" s="184"/>
      <c r="J115" s="184"/>
      <c r="K115" s="184"/>
      <c r="L115" s="31">
        <f>L114</f>
        <v>6.050720000000001</v>
      </c>
    </row>
    <row r="116" spans="1:12" x14ac:dyDescent="0.25">
      <c r="A116" s="215" t="s">
        <v>33</v>
      </c>
      <c r="B116" s="216"/>
      <c r="C116" s="114"/>
      <c r="D116" s="191" t="s">
        <v>87</v>
      </c>
      <c r="E116" s="191"/>
      <c r="F116" s="191"/>
      <c r="G116" s="191"/>
      <c r="H116" s="191"/>
      <c r="I116" s="191"/>
      <c r="J116" s="191"/>
      <c r="K116" s="191"/>
      <c r="L116" s="192"/>
    </row>
    <row r="117" spans="1:12" ht="27.75" customHeight="1" x14ac:dyDescent="0.25">
      <c r="A117" s="179" t="s">
        <v>94</v>
      </c>
      <c r="B117" s="22" t="s">
        <v>53</v>
      </c>
      <c r="C117" s="40">
        <v>40329</v>
      </c>
      <c r="D117" s="180" t="s">
        <v>90</v>
      </c>
      <c r="E117" s="180"/>
      <c r="F117" s="180"/>
      <c r="G117" s="180"/>
      <c r="H117" s="180"/>
      <c r="I117" s="180"/>
      <c r="J117" s="180"/>
      <c r="K117" s="180"/>
      <c r="L117" s="27" t="s">
        <v>73</v>
      </c>
    </row>
    <row r="118" spans="1:12" ht="15" customHeight="1" x14ac:dyDescent="0.25">
      <c r="A118" s="179"/>
      <c r="B118" s="22" t="s">
        <v>374</v>
      </c>
      <c r="C118" s="105" t="s">
        <v>384</v>
      </c>
      <c r="D118" s="105" t="s">
        <v>375</v>
      </c>
      <c r="E118" s="105" t="s">
        <v>376</v>
      </c>
      <c r="F118" s="105" t="s">
        <v>377</v>
      </c>
      <c r="G118" s="105" t="s">
        <v>17</v>
      </c>
      <c r="H118" s="105" t="s">
        <v>378</v>
      </c>
      <c r="I118" s="181" t="s">
        <v>383</v>
      </c>
      <c r="J118" s="181"/>
      <c r="K118" s="181"/>
      <c r="L118" s="182" t="s">
        <v>44</v>
      </c>
    </row>
    <row r="119" spans="1:12" ht="15" customHeight="1" x14ac:dyDescent="0.25">
      <c r="A119" s="179"/>
      <c r="B119" s="22" t="s">
        <v>24</v>
      </c>
      <c r="C119" s="105" t="s">
        <v>72</v>
      </c>
      <c r="D119" s="105" t="s">
        <v>380</v>
      </c>
      <c r="E119" s="105" t="s">
        <v>381</v>
      </c>
      <c r="F119" s="105" t="s">
        <v>382</v>
      </c>
      <c r="G119" s="105" t="s">
        <v>122</v>
      </c>
      <c r="H119" s="105" t="s">
        <v>379</v>
      </c>
      <c r="I119" s="105" t="s">
        <v>375</v>
      </c>
      <c r="J119" s="105" t="s">
        <v>376</v>
      </c>
      <c r="K119" s="105" t="s">
        <v>377</v>
      </c>
      <c r="L119" s="182"/>
    </row>
    <row r="120" spans="1:12" ht="15" customHeight="1" x14ac:dyDescent="0.25">
      <c r="A120" s="117" t="s">
        <v>390</v>
      </c>
      <c r="B120" s="22"/>
      <c r="C120" s="105"/>
      <c r="D120" s="37">
        <v>0.15</v>
      </c>
      <c r="E120" s="37">
        <v>0.25</v>
      </c>
      <c r="F120" s="37">
        <v>3</v>
      </c>
      <c r="G120" s="37">
        <v>16</v>
      </c>
      <c r="H120" s="105"/>
      <c r="I120" s="105"/>
      <c r="J120" s="105"/>
      <c r="K120" s="105"/>
      <c r="L120" s="30">
        <f>D120*E120*F120*G120</f>
        <v>1.7999999999999998</v>
      </c>
    </row>
    <row r="121" spans="1:12" ht="15" customHeight="1" x14ac:dyDescent="0.25">
      <c r="A121" s="24" t="s">
        <v>392</v>
      </c>
      <c r="B121" s="22"/>
      <c r="C121" s="105"/>
      <c r="D121" s="37">
        <v>63.75</v>
      </c>
      <c r="E121" s="37">
        <v>0.15</v>
      </c>
      <c r="F121" s="37">
        <v>0.25</v>
      </c>
      <c r="G121" s="37">
        <v>1</v>
      </c>
      <c r="H121" s="25"/>
      <c r="I121" s="25"/>
      <c r="J121" s="25"/>
      <c r="K121" s="25"/>
      <c r="L121" s="30">
        <f>D121*E121*F121*G121</f>
        <v>2.390625</v>
      </c>
    </row>
    <row r="122" spans="1:12" ht="15" customHeight="1" x14ac:dyDescent="0.25">
      <c r="A122" s="183" t="s">
        <v>413</v>
      </c>
      <c r="B122" s="184"/>
      <c r="C122" s="184"/>
      <c r="D122" s="184"/>
      <c r="E122" s="184"/>
      <c r="F122" s="184"/>
      <c r="G122" s="184"/>
      <c r="H122" s="184"/>
      <c r="I122" s="184"/>
      <c r="J122" s="184"/>
      <c r="K122" s="184"/>
      <c r="L122" s="31">
        <f>SUM(L120:L121)</f>
        <v>4.1906249999999998</v>
      </c>
    </row>
    <row r="123" spans="1:12" x14ac:dyDescent="0.25">
      <c r="A123" s="179" t="s">
        <v>95</v>
      </c>
      <c r="B123" s="22" t="s">
        <v>53</v>
      </c>
      <c r="C123" s="40">
        <v>40332</v>
      </c>
      <c r="D123" s="180" t="s">
        <v>91</v>
      </c>
      <c r="E123" s="180"/>
      <c r="F123" s="180"/>
      <c r="G123" s="180"/>
      <c r="H123" s="180"/>
      <c r="I123" s="180"/>
      <c r="J123" s="180"/>
      <c r="K123" s="180"/>
      <c r="L123" s="27" t="s">
        <v>81</v>
      </c>
    </row>
    <row r="124" spans="1:12" ht="15" customHeight="1" x14ac:dyDescent="0.25">
      <c r="A124" s="179"/>
      <c r="B124" s="22" t="s">
        <v>374</v>
      </c>
      <c r="C124" s="105" t="s">
        <v>384</v>
      </c>
      <c r="D124" s="105" t="s">
        <v>375</v>
      </c>
      <c r="E124" s="105" t="s">
        <v>376</v>
      </c>
      <c r="F124" s="105" t="s">
        <v>377</v>
      </c>
      <c r="G124" s="105" t="s">
        <v>17</v>
      </c>
      <c r="H124" s="105" t="s">
        <v>378</v>
      </c>
      <c r="I124" s="181" t="s">
        <v>383</v>
      </c>
      <c r="J124" s="181"/>
      <c r="K124" s="181"/>
      <c r="L124" s="182" t="s">
        <v>44</v>
      </c>
    </row>
    <row r="125" spans="1:12" ht="15" customHeight="1" x14ac:dyDescent="0.25">
      <c r="A125" s="179"/>
      <c r="B125" s="22" t="s">
        <v>24</v>
      </c>
      <c r="C125" s="105" t="s">
        <v>72</v>
      </c>
      <c r="D125" s="105" t="s">
        <v>380</v>
      </c>
      <c r="E125" s="105" t="s">
        <v>381</v>
      </c>
      <c r="F125" s="105" t="s">
        <v>382</v>
      </c>
      <c r="G125" s="105" t="s">
        <v>122</v>
      </c>
      <c r="H125" s="105" t="s">
        <v>379</v>
      </c>
      <c r="I125" s="105" t="s">
        <v>375</v>
      </c>
      <c r="J125" s="105" t="s">
        <v>376</v>
      </c>
      <c r="K125" s="105" t="s">
        <v>377</v>
      </c>
      <c r="L125" s="182"/>
    </row>
    <row r="126" spans="1:12" ht="15" customHeight="1" x14ac:dyDescent="0.25">
      <c r="A126" s="24"/>
      <c r="B126" s="22"/>
      <c r="C126" s="105"/>
      <c r="D126" s="25"/>
      <c r="E126" s="25"/>
      <c r="F126" s="25"/>
      <c r="G126" s="37">
        <f>L122</f>
        <v>4.1906249999999998</v>
      </c>
      <c r="H126" s="37">
        <v>60</v>
      </c>
      <c r="I126" s="25"/>
      <c r="J126" s="25"/>
      <c r="K126" s="25"/>
      <c r="L126" s="30">
        <f>G126*0.6</f>
        <v>2.5143749999999998</v>
      </c>
    </row>
    <row r="127" spans="1:12" ht="15" customHeight="1" x14ac:dyDescent="0.25">
      <c r="A127" s="183" t="s">
        <v>413</v>
      </c>
      <c r="B127" s="184"/>
      <c r="C127" s="184"/>
      <c r="D127" s="184"/>
      <c r="E127" s="184"/>
      <c r="F127" s="184"/>
      <c r="G127" s="184"/>
      <c r="H127" s="184"/>
      <c r="I127" s="184"/>
      <c r="J127" s="184"/>
      <c r="K127" s="184"/>
      <c r="L127" s="31">
        <f>SUM(L126)</f>
        <v>2.5143749999999998</v>
      </c>
    </row>
    <row r="128" spans="1:12" x14ac:dyDescent="0.25">
      <c r="A128" s="179" t="s">
        <v>96</v>
      </c>
      <c r="B128" s="22" t="s">
        <v>53</v>
      </c>
      <c r="C128" s="40">
        <v>40333</v>
      </c>
      <c r="D128" s="180" t="s">
        <v>92</v>
      </c>
      <c r="E128" s="180"/>
      <c r="F128" s="180"/>
      <c r="G128" s="180"/>
      <c r="H128" s="180"/>
      <c r="I128" s="180"/>
      <c r="J128" s="180"/>
      <c r="K128" s="180"/>
      <c r="L128" s="27" t="s">
        <v>81</v>
      </c>
    </row>
    <row r="129" spans="1:12" ht="15" customHeight="1" x14ac:dyDescent="0.25">
      <c r="A129" s="179"/>
      <c r="B129" s="22" t="s">
        <v>374</v>
      </c>
      <c r="C129" s="105" t="s">
        <v>384</v>
      </c>
      <c r="D129" s="105" t="s">
        <v>375</v>
      </c>
      <c r="E129" s="105" t="s">
        <v>376</v>
      </c>
      <c r="F129" s="105" t="s">
        <v>377</v>
      </c>
      <c r="G129" s="105" t="s">
        <v>17</v>
      </c>
      <c r="H129" s="105" t="s">
        <v>378</v>
      </c>
      <c r="I129" s="181" t="s">
        <v>383</v>
      </c>
      <c r="J129" s="181"/>
      <c r="K129" s="181"/>
      <c r="L129" s="182" t="s">
        <v>44</v>
      </c>
    </row>
    <row r="130" spans="1:12" ht="15" customHeight="1" x14ac:dyDescent="0.25">
      <c r="A130" s="179"/>
      <c r="B130" s="22" t="s">
        <v>24</v>
      </c>
      <c r="C130" s="105" t="s">
        <v>72</v>
      </c>
      <c r="D130" s="105" t="s">
        <v>380</v>
      </c>
      <c r="E130" s="105" t="s">
        <v>381</v>
      </c>
      <c r="F130" s="105" t="s">
        <v>382</v>
      </c>
      <c r="G130" s="105" t="s">
        <v>122</v>
      </c>
      <c r="H130" s="105" t="s">
        <v>379</v>
      </c>
      <c r="I130" s="105" t="s">
        <v>375</v>
      </c>
      <c r="J130" s="105" t="s">
        <v>376</v>
      </c>
      <c r="K130" s="105" t="s">
        <v>377</v>
      </c>
      <c r="L130" s="182"/>
    </row>
    <row r="131" spans="1:12" ht="15" customHeight="1" x14ac:dyDescent="0.25">
      <c r="A131" s="24"/>
      <c r="B131" s="22"/>
      <c r="C131" s="105"/>
      <c r="D131" s="25"/>
      <c r="E131" s="25"/>
      <c r="F131" s="25"/>
      <c r="G131" s="37">
        <f>L122</f>
        <v>4.1906249999999998</v>
      </c>
      <c r="H131" s="37">
        <v>20</v>
      </c>
      <c r="I131" s="25"/>
      <c r="J131" s="25"/>
      <c r="K131" s="25"/>
      <c r="L131" s="30">
        <f>G131*0.2</f>
        <v>0.83812500000000001</v>
      </c>
    </row>
    <row r="132" spans="1:12" ht="15" customHeight="1" x14ac:dyDescent="0.25">
      <c r="A132" s="183" t="s">
        <v>413</v>
      </c>
      <c r="B132" s="184"/>
      <c r="C132" s="184"/>
      <c r="D132" s="184"/>
      <c r="E132" s="184"/>
      <c r="F132" s="184"/>
      <c r="G132" s="184"/>
      <c r="H132" s="184"/>
      <c r="I132" s="184"/>
      <c r="J132" s="184"/>
      <c r="K132" s="184"/>
      <c r="L132" s="31">
        <f>SUM(L131)</f>
        <v>0.83812500000000001</v>
      </c>
    </row>
    <row r="133" spans="1:12" ht="40.5" customHeight="1" x14ac:dyDescent="0.25">
      <c r="A133" s="231" t="s">
        <v>97</v>
      </c>
      <c r="B133" s="22" t="s">
        <v>53</v>
      </c>
      <c r="C133" s="40">
        <v>40337</v>
      </c>
      <c r="D133" s="180" t="s">
        <v>93</v>
      </c>
      <c r="E133" s="180"/>
      <c r="F133" s="180"/>
      <c r="G133" s="180"/>
      <c r="H133" s="180"/>
      <c r="I133" s="180"/>
      <c r="J133" s="180"/>
      <c r="K133" s="180"/>
      <c r="L133" s="27" t="s">
        <v>24</v>
      </c>
    </row>
    <row r="134" spans="1:12" ht="15" customHeight="1" x14ac:dyDescent="0.25">
      <c r="A134" s="231"/>
      <c r="B134" s="22" t="s">
        <v>374</v>
      </c>
      <c r="C134" s="105" t="s">
        <v>384</v>
      </c>
      <c r="D134" s="105" t="s">
        <v>375</v>
      </c>
      <c r="E134" s="105" t="s">
        <v>376</v>
      </c>
      <c r="F134" s="105" t="s">
        <v>377</v>
      </c>
      <c r="G134" s="105" t="s">
        <v>17</v>
      </c>
      <c r="H134" s="105" t="s">
        <v>378</v>
      </c>
      <c r="I134" s="181" t="s">
        <v>383</v>
      </c>
      <c r="J134" s="181"/>
      <c r="K134" s="181"/>
      <c r="L134" s="182" t="s">
        <v>44</v>
      </c>
    </row>
    <row r="135" spans="1:12" ht="15" customHeight="1" x14ac:dyDescent="0.25">
      <c r="A135" s="231"/>
      <c r="B135" s="22" t="s">
        <v>24</v>
      </c>
      <c r="C135" s="105" t="s">
        <v>72</v>
      </c>
      <c r="D135" s="105" t="s">
        <v>380</v>
      </c>
      <c r="E135" s="105" t="s">
        <v>381</v>
      </c>
      <c r="F135" s="105" t="s">
        <v>382</v>
      </c>
      <c r="G135" s="105" t="s">
        <v>122</v>
      </c>
      <c r="H135" s="105" t="s">
        <v>379</v>
      </c>
      <c r="I135" s="105" t="s">
        <v>375</v>
      </c>
      <c r="J135" s="105" t="s">
        <v>376</v>
      </c>
      <c r="K135" s="105" t="s">
        <v>377</v>
      </c>
      <c r="L135" s="182"/>
    </row>
    <row r="136" spans="1:12" ht="15" customHeight="1" x14ac:dyDescent="0.25">
      <c r="A136" s="24" t="s">
        <v>390</v>
      </c>
      <c r="B136" s="22"/>
      <c r="C136" s="105"/>
      <c r="D136" s="37">
        <v>0.15</v>
      </c>
      <c r="E136" s="37">
        <v>0.25</v>
      </c>
      <c r="F136" s="37">
        <v>3</v>
      </c>
      <c r="G136" s="37">
        <v>16</v>
      </c>
      <c r="H136" s="25"/>
      <c r="I136" s="25"/>
      <c r="J136" s="25"/>
      <c r="K136" s="25"/>
      <c r="L136" s="30">
        <f>D136*E136*F136*G136</f>
        <v>1.7999999999999998</v>
      </c>
    </row>
    <row r="137" spans="1:12" ht="15" customHeight="1" x14ac:dyDescent="0.25">
      <c r="A137" s="24" t="s">
        <v>392</v>
      </c>
      <c r="B137" s="22"/>
      <c r="C137" s="105"/>
      <c r="D137" s="37">
        <v>63.75</v>
      </c>
      <c r="E137" s="37">
        <v>0.15</v>
      </c>
      <c r="F137" s="37">
        <v>0.25</v>
      </c>
      <c r="G137" s="37">
        <v>1</v>
      </c>
      <c r="H137" s="25"/>
      <c r="I137" s="25"/>
      <c r="J137" s="25"/>
      <c r="K137" s="25"/>
      <c r="L137" s="30">
        <f>D137*E137*F137*G137</f>
        <v>2.390625</v>
      </c>
    </row>
    <row r="138" spans="1:12" ht="15" customHeight="1" x14ac:dyDescent="0.25">
      <c r="A138" s="183" t="s">
        <v>413</v>
      </c>
      <c r="B138" s="184"/>
      <c r="C138" s="184"/>
      <c r="D138" s="184"/>
      <c r="E138" s="184"/>
      <c r="F138" s="184"/>
      <c r="G138" s="184"/>
      <c r="H138" s="184"/>
      <c r="I138" s="184"/>
      <c r="J138" s="184"/>
      <c r="K138" s="184"/>
      <c r="L138" s="31">
        <f>SUM(L136:L137)</f>
        <v>4.1906249999999998</v>
      </c>
    </row>
    <row r="139" spans="1:12" x14ac:dyDescent="0.25">
      <c r="A139" s="215" t="s">
        <v>34</v>
      </c>
      <c r="B139" s="216"/>
      <c r="C139" s="41"/>
      <c r="D139" s="191" t="s">
        <v>98</v>
      </c>
      <c r="E139" s="191"/>
      <c r="F139" s="191"/>
      <c r="G139" s="191"/>
      <c r="H139" s="191"/>
      <c r="I139" s="191"/>
      <c r="J139" s="191"/>
      <c r="K139" s="191"/>
      <c r="L139" s="192"/>
    </row>
    <row r="140" spans="1:12" ht="28.5" customHeight="1" x14ac:dyDescent="0.25">
      <c r="A140" s="179" t="s">
        <v>100</v>
      </c>
      <c r="B140" s="22" t="s">
        <v>53</v>
      </c>
      <c r="C140" s="40">
        <v>40602</v>
      </c>
      <c r="D140" s="180" t="s">
        <v>99</v>
      </c>
      <c r="E140" s="180"/>
      <c r="F140" s="180"/>
      <c r="G140" s="180"/>
      <c r="H140" s="180"/>
      <c r="I140" s="180"/>
      <c r="J140" s="180"/>
      <c r="K140" s="180"/>
      <c r="L140" s="27" t="s">
        <v>24</v>
      </c>
    </row>
    <row r="141" spans="1:12" ht="15" customHeight="1" x14ac:dyDescent="0.25">
      <c r="A141" s="179"/>
      <c r="B141" s="22" t="s">
        <v>374</v>
      </c>
      <c r="C141" s="105" t="s">
        <v>384</v>
      </c>
      <c r="D141" s="105" t="s">
        <v>375</v>
      </c>
      <c r="E141" s="105" t="s">
        <v>376</v>
      </c>
      <c r="F141" s="105" t="s">
        <v>377</v>
      </c>
      <c r="G141" s="105" t="s">
        <v>17</v>
      </c>
      <c r="H141" s="105" t="s">
        <v>378</v>
      </c>
      <c r="I141" s="181" t="s">
        <v>383</v>
      </c>
      <c r="J141" s="181"/>
      <c r="K141" s="181"/>
      <c r="L141" s="182" t="s">
        <v>44</v>
      </c>
    </row>
    <row r="142" spans="1:12" ht="15" customHeight="1" x14ac:dyDescent="0.25">
      <c r="A142" s="179"/>
      <c r="B142" s="22" t="s">
        <v>24</v>
      </c>
      <c r="C142" s="105" t="s">
        <v>72</v>
      </c>
      <c r="D142" s="105" t="s">
        <v>380</v>
      </c>
      <c r="E142" s="105" t="s">
        <v>381</v>
      </c>
      <c r="F142" s="105" t="s">
        <v>382</v>
      </c>
      <c r="G142" s="105" t="s">
        <v>122</v>
      </c>
      <c r="H142" s="105" t="s">
        <v>379</v>
      </c>
      <c r="I142" s="105" t="s">
        <v>375</v>
      </c>
      <c r="J142" s="105" t="s">
        <v>376</v>
      </c>
      <c r="K142" s="105" t="s">
        <v>377</v>
      </c>
      <c r="L142" s="182"/>
    </row>
    <row r="143" spans="1:12" ht="15" customHeight="1" x14ac:dyDescent="0.25">
      <c r="A143" s="24" t="s">
        <v>393</v>
      </c>
      <c r="B143" s="22">
        <v>9.74</v>
      </c>
      <c r="C143" s="105"/>
      <c r="D143" s="25"/>
      <c r="E143" s="25"/>
      <c r="F143" s="25"/>
      <c r="G143" s="25"/>
      <c r="H143" s="25"/>
      <c r="I143" s="25"/>
      <c r="J143" s="25"/>
      <c r="K143" s="25"/>
      <c r="L143" s="26">
        <f>B143</f>
        <v>9.74</v>
      </c>
    </row>
    <row r="144" spans="1:12" ht="15.75" customHeight="1" x14ac:dyDescent="0.25">
      <c r="A144" s="183" t="s">
        <v>413</v>
      </c>
      <c r="B144" s="184"/>
      <c r="C144" s="184"/>
      <c r="D144" s="184"/>
      <c r="E144" s="184"/>
      <c r="F144" s="184"/>
      <c r="G144" s="184"/>
      <c r="H144" s="184"/>
      <c r="I144" s="184"/>
      <c r="J144" s="184"/>
      <c r="K144" s="184"/>
      <c r="L144" s="28">
        <f>SUM(L143)</f>
        <v>9.74</v>
      </c>
    </row>
    <row r="145" spans="1:12" x14ac:dyDescent="0.25">
      <c r="A145" s="189" t="s">
        <v>102</v>
      </c>
      <c r="B145" s="190"/>
      <c r="C145" s="234" t="s">
        <v>101</v>
      </c>
      <c r="D145" s="234"/>
      <c r="E145" s="234"/>
      <c r="F145" s="234"/>
      <c r="G145" s="234"/>
      <c r="H145" s="234"/>
      <c r="I145" s="234"/>
      <c r="J145" s="234"/>
      <c r="K145" s="234"/>
      <c r="L145" s="235"/>
    </row>
    <row r="146" spans="1:12" x14ac:dyDescent="0.25">
      <c r="A146" s="215" t="s">
        <v>105</v>
      </c>
      <c r="B146" s="216"/>
      <c r="C146" s="103"/>
      <c r="D146" s="191" t="s">
        <v>104</v>
      </c>
      <c r="E146" s="191"/>
      <c r="F146" s="191"/>
      <c r="G146" s="191"/>
      <c r="H146" s="191"/>
      <c r="I146" s="191"/>
      <c r="J146" s="191"/>
      <c r="K146" s="191"/>
      <c r="L146" s="192"/>
    </row>
    <row r="147" spans="1:12" x14ac:dyDescent="0.25">
      <c r="A147" s="179" t="s">
        <v>106</v>
      </c>
      <c r="B147" s="22" t="s">
        <v>53</v>
      </c>
      <c r="C147" s="40">
        <v>50301</v>
      </c>
      <c r="D147" s="207" t="s">
        <v>103</v>
      </c>
      <c r="E147" s="207"/>
      <c r="F147" s="207"/>
      <c r="G147" s="207"/>
      <c r="H147" s="207"/>
      <c r="I147" s="207"/>
      <c r="J147" s="207"/>
      <c r="K147" s="207"/>
      <c r="L147" s="27" t="s">
        <v>72</v>
      </c>
    </row>
    <row r="148" spans="1:12" ht="15" customHeight="1" x14ac:dyDescent="0.25">
      <c r="A148" s="179"/>
      <c r="B148" s="22" t="s">
        <v>374</v>
      </c>
      <c r="C148" s="105" t="s">
        <v>384</v>
      </c>
      <c r="D148" s="105" t="s">
        <v>375</v>
      </c>
      <c r="E148" s="105" t="s">
        <v>376</v>
      </c>
      <c r="F148" s="105" t="s">
        <v>377</v>
      </c>
      <c r="G148" s="105" t="s">
        <v>17</v>
      </c>
      <c r="H148" s="105" t="s">
        <v>378</v>
      </c>
      <c r="I148" s="181" t="s">
        <v>383</v>
      </c>
      <c r="J148" s="181"/>
      <c r="K148" s="181"/>
      <c r="L148" s="182" t="s">
        <v>44</v>
      </c>
    </row>
    <row r="149" spans="1:12" ht="15" customHeight="1" x14ac:dyDescent="0.25">
      <c r="A149" s="179"/>
      <c r="B149" s="22" t="s">
        <v>24</v>
      </c>
      <c r="C149" s="105" t="s">
        <v>72</v>
      </c>
      <c r="D149" s="105" t="s">
        <v>380</v>
      </c>
      <c r="E149" s="105" t="s">
        <v>381</v>
      </c>
      <c r="F149" s="105" t="s">
        <v>382</v>
      </c>
      <c r="G149" s="105" t="s">
        <v>122</v>
      </c>
      <c r="H149" s="105" t="s">
        <v>379</v>
      </c>
      <c r="I149" s="105" t="s">
        <v>375</v>
      </c>
      <c r="J149" s="105" t="s">
        <v>376</v>
      </c>
      <c r="K149" s="105" t="s">
        <v>377</v>
      </c>
      <c r="L149" s="182"/>
    </row>
    <row r="150" spans="1:12" ht="15" customHeight="1" x14ac:dyDescent="0.25">
      <c r="A150" s="39" t="s">
        <v>394</v>
      </c>
      <c r="B150" s="22"/>
      <c r="C150" s="105"/>
      <c r="D150" s="35">
        <f>(0.8+0.4)*2</f>
        <v>2.4000000000000004</v>
      </c>
      <c r="E150" s="105"/>
      <c r="F150" s="105"/>
      <c r="G150" s="35">
        <v>2</v>
      </c>
      <c r="H150" s="105"/>
      <c r="I150" s="105"/>
      <c r="J150" s="105"/>
      <c r="K150" s="105"/>
      <c r="L150" s="30">
        <f>D150*G150</f>
        <v>4.8000000000000007</v>
      </c>
    </row>
    <row r="151" spans="1:12" ht="15" customHeight="1" x14ac:dyDescent="0.25">
      <c r="A151" s="39" t="s">
        <v>395</v>
      </c>
      <c r="B151" s="22"/>
      <c r="C151" s="105"/>
      <c r="D151" s="35">
        <f>(2+0.4)*2</f>
        <v>4.8</v>
      </c>
      <c r="E151" s="105"/>
      <c r="F151" s="105"/>
      <c r="G151" s="35">
        <v>7</v>
      </c>
      <c r="H151" s="105"/>
      <c r="I151" s="105"/>
      <c r="J151" s="105"/>
      <c r="K151" s="105"/>
      <c r="L151" s="30">
        <f t="shared" ref="L151:L155" si="0">D151*G151</f>
        <v>33.6</v>
      </c>
    </row>
    <row r="152" spans="1:12" ht="15" customHeight="1" x14ac:dyDescent="0.25">
      <c r="A152" s="39" t="s">
        <v>396</v>
      </c>
      <c r="B152" s="22"/>
      <c r="C152" s="105"/>
      <c r="D152" s="35">
        <f>(0.5+0.4)*2</f>
        <v>1.8</v>
      </c>
      <c r="E152" s="105"/>
      <c r="F152" s="105"/>
      <c r="G152" s="35">
        <v>3</v>
      </c>
      <c r="H152" s="105"/>
      <c r="I152" s="105"/>
      <c r="J152" s="105"/>
      <c r="K152" s="105"/>
      <c r="L152" s="30">
        <f t="shared" si="0"/>
        <v>5.4</v>
      </c>
    </row>
    <row r="153" spans="1:12" ht="15" customHeight="1" x14ac:dyDescent="0.25">
      <c r="A153" s="39" t="s">
        <v>397</v>
      </c>
      <c r="B153" s="22"/>
      <c r="C153" s="105"/>
      <c r="D153" s="35">
        <f>0.6+0.4</f>
        <v>1</v>
      </c>
      <c r="E153" s="105"/>
      <c r="F153" s="105"/>
      <c r="G153" s="35">
        <v>2</v>
      </c>
      <c r="H153" s="105"/>
      <c r="I153" s="105"/>
      <c r="J153" s="105"/>
      <c r="K153" s="105"/>
      <c r="L153" s="30">
        <f t="shared" si="0"/>
        <v>2</v>
      </c>
    </row>
    <row r="154" spans="1:12" ht="15" customHeight="1" x14ac:dyDescent="0.25">
      <c r="A154" s="39" t="s">
        <v>398</v>
      </c>
      <c r="B154" s="22"/>
      <c r="C154" s="105"/>
      <c r="D154" s="35">
        <f>0.8+0.4</f>
        <v>1.2000000000000002</v>
      </c>
      <c r="E154" s="105"/>
      <c r="F154" s="105"/>
      <c r="G154" s="35">
        <v>4</v>
      </c>
      <c r="H154" s="105"/>
      <c r="I154" s="105"/>
      <c r="J154" s="105"/>
      <c r="K154" s="105"/>
      <c r="L154" s="30">
        <f t="shared" si="0"/>
        <v>4.8000000000000007</v>
      </c>
    </row>
    <row r="155" spans="1:12" ht="15" customHeight="1" x14ac:dyDescent="0.25">
      <c r="A155" s="39" t="s">
        <v>399</v>
      </c>
      <c r="B155" s="22"/>
      <c r="C155" s="105"/>
      <c r="D155" s="35">
        <f>0.9+0.4</f>
        <v>1.3</v>
      </c>
      <c r="E155" s="25"/>
      <c r="F155" s="25"/>
      <c r="G155" s="35">
        <v>2</v>
      </c>
      <c r="H155" s="25"/>
      <c r="I155" s="25"/>
      <c r="J155" s="25"/>
      <c r="K155" s="25"/>
      <c r="L155" s="30">
        <f t="shared" si="0"/>
        <v>2.6</v>
      </c>
    </row>
    <row r="156" spans="1:12" ht="15" customHeight="1" x14ac:dyDescent="0.25">
      <c r="A156" s="183" t="s">
        <v>413</v>
      </c>
      <c r="B156" s="184"/>
      <c r="C156" s="184"/>
      <c r="D156" s="184"/>
      <c r="E156" s="184"/>
      <c r="F156" s="184"/>
      <c r="G156" s="184"/>
      <c r="H156" s="184"/>
      <c r="I156" s="184"/>
      <c r="J156" s="184"/>
      <c r="K156" s="184"/>
      <c r="L156" s="31">
        <f>SUM(L150:L155)</f>
        <v>53.20000000000001</v>
      </c>
    </row>
    <row r="157" spans="1:12" x14ac:dyDescent="0.25">
      <c r="A157" s="215" t="s">
        <v>107</v>
      </c>
      <c r="B157" s="216"/>
      <c r="C157" s="41"/>
      <c r="D157" s="191" t="s">
        <v>108</v>
      </c>
      <c r="E157" s="191"/>
      <c r="F157" s="191"/>
      <c r="G157" s="191"/>
      <c r="H157" s="191"/>
      <c r="I157" s="191"/>
      <c r="J157" s="191"/>
      <c r="K157" s="191"/>
      <c r="L157" s="192"/>
    </row>
    <row r="158" spans="1:12" ht="28.5" customHeight="1" x14ac:dyDescent="0.25">
      <c r="A158" s="231" t="s">
        <v>110</v>
      </c>
      <c r="B158" s="22" t="s">
        <v>53</v>
      </c>
      <c r="C158" s="40">
        <v>50501</v>
      </c>
      <c r="D158" s="180" t="s">
        <v>109</v>
      </c>
      <c r="E158" s="180"/>
      <c r="F158" s="180"/>
      <c r="G158" s="180"/>
      <c r="H158" s="180"/>
      <c r="I158" s="180"/>
      <c r="J158" s="180"/>
      <c r="K158" s="180"/>
      <c r="L158" s="27" t="s">
        <v>24</v>
      </c>
    </row>
    <row r="159" spans="1:12" ht="15" customHeight="1" x14ac:dyDescent="0.25">
      <c r="A159" s="231"/>
      <c r="B159" s="22" t="s">
        <v>374</v>
      </c>
      <c r="C159" s="105" t="s">
        <v>384</v>
      </c>
      <c r="D159" s="105" t="s">
        <v>375</v>
      </c>
      <c r="E159" s="105" t="s">
        <v>376</v>
      </c>
      <c r="F159" s="105" t="s">
        <v>377</v>
      </c>
      <c r="G159" s="105" t="s">
        <v>17</v>
      </c>
      <c r="H159" s="105" t="s">
        <v>378</v>
      </c>
      <c r="I159" s="181" t="s">
        <v>383</v>
      </c>
      <c r="J159" s="181"/>
      <c r="K159" s="181"/>
      <c r="L159" s="182" t="s">
        <v>44</v>
      </c>
    </row>
    <row r="160" spans="1:12" ht="15" customHeight="1" x14ac:dyDescent="0.25">
      <c r="A160" s="231"/>
      <c r="B160" s="22" t="s">
        <v>24</v>
      </c>
      <c r="C160" s="105" t="s">
        <v>72</v>
      </c>
      <c r="D160" s="105" t="s">
        <v>380</v>
      </c>
      <c r="E160" s="105" t="s">
        <v>381</v>
      </c>
      <c r="F160" s="105" t="s">
        <v>382</v>
      </c>
      <c r="G160" s="105" t="s">
        <v>122</v>
      </c>
      <c r="H160" s="105" t="s">
        <v>379</v>
      </c>
      <c r="I160" s="105" t="s">
        <v>375</v>
      </c>
      <c r="J160" s="105" t="s">
        <v>376</v>
      </c>
      <c r="K160" s="105" t="s">
        <v>377</v>
      </c>
      <c r="L160" s="182"/>
    </row>
    <row r="161" spans="1:12" ht="15" customHeight="1" x14ac:dyDescent="0.25">
      <c r="A161" s="24" t="s">
        <v>541</v>
      </c>
      <c r="B161" s="22"/>
      <c r="C161" s="35">
        <f>(7.66*2)+(10.7*2)+(4.75*2)+(4.17*2)+14.88+3.33+6.6+3.92+6.55</f>
        <v>89.839999999999989</v>
      </c>
      <c r="D161" s="35"/>
      <c r="E161" s="35"/>
      <c r="F161" s="35">
        <v>0.6</v>
      </c>
      <c r="G161" s="35"/>
      <c r="H161" s="25"/>
      <c r="I161" s="25"/>
      <c r="J161" s="25"/>
      <c r="K161" s="25"/>
      <c r="L161" s="30">
        <f>C161*F161</f>
        <v>53.903999999999989</v>
      </c>
    </row>
    <row r="162" spans="1:12" ht="15" customHeight="1" x14ac:dyDescent="0.25">
      <c r="A162" s="24" t="s">
        <v>542</v>
      </c>
      <c r="B162" s="22"/>
      <c r="C162" s="35">
        <v>75</v>
      </c>
      <c r="D162" s="35"/>
      <c r="E162" s="35"/>
      <c r="F162" s="35">
        <v>0.6</v>
      </c>
      <c r="G162" s="35"/>
      <c r="H162" s="25"/>
      <c r="I162" s="25"/>
      <c r="J162" s="25"/>
      <c r="K162" s="25"/>
      <c r="L162" s="30">
        <f>C162*F162</f>
        <v>45</v>
      </c>
    </row>
    <row r="163" spans="1:12" ht="15" customHeight="1" x14ac:dyDescent="0.25">
      <c r="A163" s="183" t="s">
        <v>413</v>
      </c>
      <c r="B163" s="184"/>
      <c r="C163" s="184"/>
      <c r="D163" s="184"/>
      <c r="E163" s="184"/>
      <c r="F163" s="184"/>
      <c r="G163" s="184"/>
      <c r="H163" s="184"/>
      <c r="I163" s="184"/>
      <c r="J163" s="184"/>
      <c r="K163" s="184"/>
      <c r="L163" s="31">
        <f>SUM(L161:L162)</f>
        <v>98.903999999999996</v>
      </c>
    </row>
    <row r="164" spans="1:12" x14ac:dyDescent="0.25">
      <c r="A164" s="215" t="s">
        <v>111</v>
      </c>
      <c r="B164" s="216"/>
      <c r="C164" s="32"/>
      <c r="D164" s="232" t="s">
        <v>112</v>
      </c>
      <c r="E164" s="232"/>
      <c r="F164" s="232"/>
      <c r="G164" s="232"/>
      <c r="H164" s="232"/>
      <c r="I164" s="232"/>
      <c r="J164" s="232"/>
      <c r="K164" s="232"/>
      <c r="L164" s="233"/>
    </row>
    <row r="165" spans="1:12" ht="40.5" customHeight="1" x14ac:dyDescent="0.25">
      <c r="A165" s="179" t="s">
        <v>114</v>
      </c>
      <c r="B165" s="22" t="s">
        <v>53</v>
      </c>
      <c r="C165" s="40">
        <v>50606</v>
      </c>
      <c r="D165" s="180" t="s">
        <v>113</v>
      </c>
      <c r="E165" s="180"/>
      <c r="F165" s="180"/>
      <c r="G165" s="180"/>
      <c r="H165" s="180"/>
      <c r="I165" s="180"/>
      <c r="J165" s="180"/>
      <c r="K165" s="180"/>
      <c r="L165" s="27" t="s">
        <v>24</v>
      </c>
    </row>
    <row r="166" spans="1:12" ht="15" customHeight="1" x14ac:dyDescent="0.25">
      <c r="A166" s="179"/>
      <c r="B166" s="22" t="s">
        <v>374</v>
      </c>
      <c r="C166" s="105" t="s">
        <v>384</v>
      </c>
      <c r="D166" s="105" t="s">
        <v>375</v>
      </c>
      <c r="E166" s="105" t="s">
        <v>376</v>
      </c>
      <c r="F166" s="105" t="s">
        <v>377</v>
      </c>
      <c r="G166" s="105" t="s">
        <v>17</v>
      </c>
      <c r="H166" s="105" t="s">
        <v>378</v>
      </c>
      <c r="I166" s="181" t="s">
        <v>383</v>
      </c>
      <c r="J166" s="181"/>
      <c r="K166" s="181"/>
      <c r="L166" s="182" t="s">
        <v>44</v>
      </c>
    </row>
    <row r="167" spans="1:12" ht="15" customHeight="1" x14ac:dyDescent="0.25">
      <c r="A167" s="179"/>
      <c r="B167" s="22" t="s">
        <v>24</v>
      </c>
      <c r="C167" s="105" t="s">
        <v>72</v>
      </c>
      <c r="D167" s="105" t="s">
        <v>380</v>
      </c>
      <c r="E167" s="105" t="s">
        <v>381</v>
      </c>
      <c r="F167" s="105" t="s">
        <v>382</v>
      </c>
      <c r="G167" s="105" t="s">
        <v>122</v>
      </c>
      <c r="H167" s="105" t="s">
        <v>379</v>
      </c>
      <c r="I167" s="105" t="s">
        <v>411</v>
      </c>
      <c r="J167" s="105" t="s">
        <v>409</v>
      </c>
      <c r="K167" s="105" t="s">
        <v>410</v>
      </c>
      <c r="L167" s="182"/>
    </row>
    <row r="168" spans="1:12" ht="15" customHeight="1" x14ac:dyDescent="0.25">
      <c r="A168" s="117" t="s">
        <v>400</v>
      </c>
      <c r="B168" s="22"/>
      <c r="C168" s="37">
        <v>22.62</v>
      </c>
      <c r="D168" s="37"/>
      <c r="E168" s="37"/>
      <c r="F168" s="35">
        <v>3</v>
      </c>
      <c r="G168" s="37"/>
      <c r="H168" s="37"/>
      <c r="I168" s="37"/>
      <c r="J168" s="37"/>
      <c r="K168" s="37">
        <f>(2*1.1)*3</f>
        <v>6.6000000000000005</v>
      </c>
      <c r="L168" s="30">
        <f>(C168*F168)-I168-J168-K168</f>
        <v>61.26</v>
      </c>
    </row>
    <row r="169" spans="1:12" ht="15" customHeight="1" x14ac:dyDescent="0.25">
      <c r="A169" s="117" t="s">
        <v>401</v>
      </c>
      <c r="B169" s="22"/>
      <c r="C169" s="37">
        <v>19.850000000000001</v>
      </c>
      <c r="D169" s="37"/>
      <c r="E169" s="37"/>
      <c r="F169" s="35">
        <v>3</v>
      </c>
      <c r="G169" s="37"/>
      <c r="H169" s="37"/>
      <c r="I169" s="37"/>
      <c r="J169" s="37"/>
      <c r="K169" s="37">
        <f>(2*1.1)*3</f>
        <v>6.6000000000000005</v>
      </c>
      <c r="L169" s="30">
        <f t="shared" ref="L169:L175" si="1">(C169*F169)-I169-J169-K169</f>
        <v>52.95</v>
      </c>
    </row>
    <row r="170" spans="1:12" ht="15" customHeight="1" x14ac:dyDescent="0.25">
      <c r="A170" s="117" t="s">
        <v>402</v>
      </c>
      <c r="B170" s="22"/>
      <c r="C170" s="37">
        <v>8.01</v>
      </c>
      <c r="D170" s="37"/>
      <c r="E170" s="37"/>
      <c r="F170" s="35">
        <v>3</v>
      </c>
      <c r="G170" s="37"/>
      <c r="H170" s="37"/>
      <c r="I170" s="37">
        <f>(1.65*3)</f>
        <v>4.9499999999999993</v>
      </c>
      <c r="J170" s="37"/>
      <c r="K170" s="37"/>
      <c r="L170" s="30">
        <f t="shared" si="1"/>
        <v>19.080000000000002</v>
      </c>
    </row>
    <row r="171" spans="1:12" ht="15" customHeight="1" x14ac:dyDescent="0.25">
      <c r="A171" s="117" t="s">
        <v>403</v>
      </c>
      <c r="B171" s="22"/>
      <c r="C171" s="37">
        <v>8.01</v>
      </c>
      <c r="D171" s="37"/>
      <c r="E171" s="37"/>
      <c r="F171" s="35">
        <v>3</v>
      </c>
      <c r="G171" s="37"/>
      <c r="H171" s="37"/>
      <c r="I171" s="37">
        <f>(1.65*3)</f>
        <v>4.9499999999999993</v>
      </c>
      <c r="J171" s="37"/>
      <c r="K171" s="37"/>
      <c r="L171" s="30">
        <f t="shared" si="1"/>
        <v>19.080000000000002</v>
      </c>
    </row>
    <row r="172" spans="1:12" ht="15" customHeight="1" x14ac:dyDescent="0.25">
      <c r="A172" s="117" t="s">
        <v>404</v>
      </c>
      <c r="B172" s="22"/>
      <c r="C172" s="37">
        <v>6.6</v>
      </c>
      <c r="D172" s="37"/>
      <c r="E172" s="37"/>
      <c r="F172" s="35">
        <v>3</v>
      </c>
      <c r="G172" s="37"/>
      <c r="H172" s="37"/>
      <c r="I172" s="37">
        <f>(1.8*3)</f>
        <v>5.4</v>
      </c>
      <c r="J172" s="37"/>
      <c r="K172" s="37"/>
      <c r="L172" s="30">
        <f t="shared" si="1"/>
        <v>14.399999999999997</v>
      </c>
    </row>
    <row r="173" spans="1:12" ht="15" customHeight="1" x14ac:dyDescent="0.25">
      <c r="A173" s="117" t="s">
        <v>405</v>
      </c>
      <c r="B173" s="22"/>
      <c r="C173" s="37">
        <v>6.6</v>
      </c>
      <c r="D173" s="37"/>
      <c r="E173" s="37"/>
      <c r="F173" s="35">
        <v>3</v>
      </c>
      <c r="G173" s="37"/>
      <c r="H173" s="37"/>
      <c r="I173" s="37">
        <f>(1.8*3)</f>
        <v>5.4</v>
      </c>
      <c r="J173" s="37"/>
      <c r="K173" s="37"/>
      <c r="L173" s="30">
        <f t="shared" si="1"/>
        <v>14.399999999999997</v>
      </c>
    </row>
    <row r="174" spans="1:12" ht="15" customHeight="1" x14ac:dyDescent="0.25">
      <c r="A174" s="117" t="s">
        <v>406</v>
      </c>
      <c r="B174" s="22"/>
      <c r="C174" s="37">
        <v>15.21</v>
      </c>
      <c r="D174" s="37"/>
      <c r="E174" s="37"/>
      <c r="F174" s="35">
        <v>3</v>
      </c>
      <c r="G174" s="37"/>
      <c r="H174" s="37"/>
      <c r="I174" s="37">
        <f>(4.47*3)</f>
        <v>13.41</v>
      </c>
      <c r="J174" s="37">
        <f>((0.8*2.1)*2)+(0.6*2.1)</f>
        <v>4.62</v>
      </c>
      <c r="K174" s="37">
        <f>(2*1.1)</f>
        <v>2.2000000000000002</v>
      </c>
      <c r="L174" s="30">
        <f t="shared" si="1"/>
        <v>25.4</v>
      </c>
    </row>
    <row r="175" spans="1:12" ht="15" customHeight="1" x14ac:dyDescent="0.25">
      <c r="A175" s="117" t="s">
        <v>407</v>
      </c>
      <c r="B175" s="22"/>
      <c r="C175" s="37">
        <v>10.32</v>
      </c>
      <c r="D175" s="37"/>
      <c r="E175" s="37"/>
      <c r="F175" s="35">
        <v>3</v>
      </c>
      <c r="G175" s="37"/>
      <c r="H175" s="37"/>
      <c r="I175" s="37">
        <f>(1.24*3)</f>
        <v>3.7199999999999998</v>
      </c>
      <c r="J175" s="37"/>
      <c r="K175" s="37"/>
      <c r="L175" s="30">
        <f t="shared" si="1"/>
        <v>27.240000000000002</v>
      </c>
    </row>
    <row r="176" spans="1:12" ht="15" customHeight="1" x14ac:dyDescent="0.25">
      <c r="A176" s="117" t="s">
        <v>408</v>
      </c>
      <c r="B176" s="22"/>
      <c r="C176" s="37">
        <v>24.45</v>
      </c>
      <c r="D176" s="37"/>
      <c r="E176" s="37"/>
      <c r="F176" s="35">
        <v>3</v>
      </c>
      <c r="G176" s="37"/>
      <c r="H176" s="37"/>
      <c r="I176" s="37">
        <f>((6.45*3)+(4.52*3))</f>
        <v>32.909999999999997</v>
      </c>
      <c r="J176" s="37">
        <f>((0.8*2.1)*3)+((0.9*2.1)*2)</f>
        <v>8.82</v>
      </c>
      <c r="K176" s="37"/>
      <c r="L176" s="30">
        <f>(C176*F176)-I176-J176-K176</f>
        <v>31.619999999999997</v>
      </c>
    </row>
    <row r="177" spans="1:12" ht="15" customHeight="1" x14ac:dyDescent="0.25">
      <c r="A177" s="193" t="s">
        <v>413</v>
      </c>
      <c r="B177" s="194"/>
      <c r="C177" s="194"/>
      <c r="D177" s="194"/>
      <c r="E177" s="194"/>
      <c r="F177" s="194"/>
      <c r="G177" s="194"/>
      <c r="H177" s="194"/>
      <c r="I177" s="194"/>
      <c r="J177" s="194"/>
      <c r="K177" s="194"/>
      <c r="L177" s="31">
        <f>SUM(L168:L176)</f>
        <v>265.43000000000006</v>
      </c>
    </row>
    <row r="178" spans="1:12" x14ac:dyDescent="0.25">
      <c r="A178" s="189" t="s">
        <v>116</v>
      </c>
      <c r="B178" s="190"/>
      <c r="C178" s="187" t="s">
        <v>115</v>
      </c>
      <c r="D178" s="187"/>
      <c r="E178" s="187"/>
      <c r="F178" s="187"/>
      <c r="G178" s="187"/>
      <c r="H178" s="187"/>
      <c r="I178" s="187"/>
      <c r="J178" s="187"/>
      <c r="K178" s="187"/>
      <c r="L178" s="188"/>
    </row>
    <row r="179" spans="1:12" x14ac:dyDescent="0.25">
      <c r="A179" s="195" t="s">
        <v>117</v>
      </c>
      <c r="B179" s="196"/>
      <c r="C179" s="41"/>
      <c r="D179" s="211" t="s">
        <v>118</v>
      </c>
      <c r="E179" s="211"/>
      <c r="F179" s="211"/>
      <c r="G179" s="211"/>
      <c r="H179" s="211"/>
      <c r="I179" s="211"/>
      <c r="J179" s="211"/>
      <c r="K179" s="211"/>
      <c r="L179" s="212"/>
    </row>
    <row r="180" spans="1:12" ht="24.75" customHeight="1" x14ac:dyDescent="0.25">
      <c r="A180" s="179" t="s">
        <v>121</v>
      </c>
      <c r="B180" s="22" t="s">
        <v>53</v>
      </c>
      <c r="C180" s="40">
        <v>60108</v>
      </c>
      <c r="D180" s="180" t="s">
        <v>123</v>
      </c>
      <c r="E180" s="180"/>
      <c r="F180" s="180"/>
      <c r="G180" s="180"/>
      <c r="H180" s="180"/>
      <c r="I180" s="180"/>
      <c r="J180" s="180"/>
      <c r="K180" s="180"/>
      <c r="L180" s="27" t="s">
        <v>122</v>
      </c>
    </row>
    <row r="181" spans="1:12" ht="15" customHeight="1" x14ac:dyDescent="0.25">
      <c r="A181" s="179"/>
      <c r="B181" s="22" t="s">
        <v>374</v>
      </c>
      <c r="C181" s="105" t="s">
        <v>384</v>
      </c>
      <c r="D181" s="105" t="s">
        <v>375</v>
      </c>
      <c r="E181" s="105" t="s">
        <v>376</v>
      </c>
      <c r="F181" s="105" t="s">
        <v>377</v>
      </c>
      <c r="G181" s="105" t="s">
        <v>17</v>
      </c>
      <c r="H181" s="105" t="s">
        <v>378</v>
      </c>
      <c r="I181" s="181" t="s">
        <v>383</v>
      </c>
      <c r="J181" s="181"/>
      <c r="K181" s="181"/>
      <c r="L181" s="182" t="s">
        <v>44</v>
      </c>
    </row>
    <row r="182" spans="1:12" ht="15" customHeight="1" x14ac:dyDescent="0.25">
      <c r="A182" s="179"/>
      <c r="B182" s="22" t="s">
        <v>24</v>
      </c>
      <c r="C182" s="105" t="s">
        <v>72</v>
      </c>
      <c r="D182" s="105" t="s">
        <v>380</v>
      </c>
      <c r="E182" s="105" t="s">
        <v>381</v>
      </c>
      <c r="F182" s="105" t="s">
        <v>382</v>
      </c>
      <c r="G182" s="105" t="s">
        <v>122</v>
      </c>
      <c r="H182" s="105" t="s">
        <v>379</v>
      </c>
      <c r="I182" s="105" t="s">
        <v>375</v>
      </c>
      <c r="J182" s="105" t="s">
        <v>376</v>
      </c>
      <c r="K182" s="105" t="s">
        <v>377</v>
      </c>
      <c r="L182" s="182"/>
    </row>
    <row r="183" spans="1:12" ht="15" customHeight="1" x14ac:dyDescent="0.25">
      <c r="A183" s="24" t="s">
        <v>412</v>
      </c>
      <c r="B183" s="22"/>
      <c r="C183" s="105"/>
      <c r="D183" s="25"/>
      <c r="E183" s="25"/>
      <c r="F183" s="25"/>
      <c r="G183" s="35">
        <v>2</v>
      </c>
      <c r="H183" s="29"/>
      <c r="I183" s="29"/>
      <c r="J183" s="29"/>
      <c r="K183" s="29"/>
      <c r="L183" s="30">
        <v>2</v>
      </c>
    </row>
    <row r="184" spans="1:12" ht="15" customHeight="1" x14ac:dyDescent="0.25">
      <c r="A184" s="208" t="s">
        <v>413</v>
      </c>
      <c r="B184" s="209"/>
      <c r="C184" s="209"/>
      <c r="D184" s="209"/>
      <c r="E184" s="209"/>
      <c r="F184" s="209"/>
      <c r="G184" s="209"/>
      <c r="H184" s="209"/>
      <c r="I184" s="209"/>
      <c r="J184" s="209"/>
      <c r="K184" s="209"/>
      <c r="L184" s="42">
        <f>SUM(L183)</f>
        <v>2</v>
      </c>
    </row>
    <row r="185" spans="1:12" ht="33.75" customHeight="1" x14ac:dyDescent="0.25">
      <c r="A185" s="215" t="s">
        <v>124</v>
      </c>
      <c r="B185" s="216"/>
      <c r="C185" s="108"/>
      <c r="D185" s="213" t="s">
        <v>472</v>
      </c>
      <c r="E185" s="213"/>
      <c r="F185" s="213"/>
      <c r="G185" s="213"/>
      <c r="H185" s="213"/>
      <c r="I185" s="213"/>
      <c r="J185" s="213"/>
      <c r="K185" s="213"/>
      <c r="L185" s="214"/>
    </row>
    <row r="186" spans="1:12" x14ac:dyDescent="0.25">
      <c r="A186" s="179" t="s">
        <v>125</v>
      </c>
      <c r="B186" s="22" t="s">
        <v>53</v>
      </c>
      <c r="C186" s="40">
        <v>61304</v>
      </c>
      <c r="D186" s="180" t="s">
        <v>120</v>
      </c>
      <c r="E186" s="180"/>
      <c r="F186" s="180"/>
      <c r="G186" s="180"/>
      <c r="H186" s="180"/>
      <c r="I186" s="180"/>
      <c r="J186" s="180"/>
      <c r="K186" s="180"/>
      <c r="L186" s="27" t="s">
        <v>122</v>
      </c>
    </row>
    <row r="187" spans="1:12" ht="15" customHeight="1" x14ac:dyDescent="0.25">
      <c r="A187" s="179"/>
      <c r="B187" s="22" t="s">
        <v>374</v>
      </c>
      <c r="C187" s="105" t="s">
        <v>384</v>
      </c>
      <c r="D187" s="105" t="s">
        <v>375</v>
      </c>
      <c r="E187" s="105" t="s">
        <v>376</v>
      </c>
      <c r="F187" s="105" t="s">
        <v>377</v>
      </c>
      <c r="G187" s="105" t="s">
        <v>17</v>
      </c>
      <c r="H187" s="105" t="s">
        <v>378</v>
      </c>
      <c r="I187" s="181" t="s">
        <v>383</v>
      </c>
      <c r="J187" s="181"/>
      <c r="K187" s="181"/>
      <c r="L187" s="182" t="s">
        <v>44</v>
      </c>
    </row>
    <row r="188" spans="1:12" ht="15" customHeight="1" x14ac:dyDescent="0.25">
      <c r="A188" s="179"/>
      <c r="B188" s="22" t="s">
        <v>24</v>
      </c>
      <c r="C188" s="105" t="s">
        <v>72</v>
      </c>
      <c r="D188" s="105" t="s">
        <v>380</v>
      </c>
      <c r="E188" s="105" t="s">
        <v>381</v>
      </c>
      <c r="F188" s="105" t="s">
        <v>382</v>
      </c>
      <c r="G188" s="105" t="s">
        <v>122</v>
      </c>
      <c r="H188" s="105" t="s">
        <v>379</v>
      </c>
      <c r="I188" s="105" t="s">
        <v>375</v>
      </c>
      <c r="J188" s="105" t="s">
        <v>376</v>
      </c>
      <c r="K188" s="105" t="s">
        <v>377</v>
      </c>
      <c r="L188" s="182"/>
    </row>
    <row r="189" spans="1:12" ht="15" customHeight="1" x14ac:dyDescent="0.25">
      <c r="A189" s="24" t="s">
        <v>412</v>
      </c>
      <c r="B189" s="22"/>
      <c r="C189" s="105"/>
      <c r="D189" s="25"/>
      <c r="E189" s="25"/>
      <c r="F189" s="25"/>
      <c r="G189" s="35">
        <v>2</v>
      </c>
      <c r="H189" s="29"/>
      <c r="I189" s="29"/>
      <c r="J189" s="29"/>
      <c r="K189" s="29"/>
      <c r="L189" s="30">
        <v>2</v>
      </c>
    </row>
    <row r="190" spans="1:12" ht="15.75" customHeight="1" x14ac:dyDescent="0.25">
      <c r="A190" s="208" t="s">
        <v>413</v>
      </c>
      <c r="B190" s="209"/>
      <c r="C190" s="209"/>
      <c r="D190" s="209"/>
      <c r="E190" s="209"/>
      <c r="F190" s="209"/>
      <c r="G190" s="209"/>
      <c r="H190" s="209"/>
      <c r="I190" s="209"/>
      <c r="J190" s="209"/>
      <c r="K190" s="209"/>
      <c r="L190" s="42">
        <f>SUM(L189)</f>
        <v>2</v>
      </c>
    </row>
    <row r="191" spans="1:12" x14ac:dyDescent="0.25">
      <c r="A191" s="189" t="s">
        <v>126</v>
      </c>
      <c r="B191" s="190"/>
      <c r="C191" s="187" t="s">
        <v>127</v>
      </c>
      <c r="D191" s="187"/>
      <c r="E191" s="187"/>
      <c r="F191" s="187"/>
      <c r="G191" s="187"/>
      <c r="H191" s="187"/>
      <c r="I191" s="187"/>
      <c r="J191" s="187"/>
      <c r="K191" s="187"/>
      <c r="L191" s="188"/>
    </row>
    <row r="192" spans="1:12" x14ac:dyDescent="0.25">
      <c r="A192" s="195" t="s">
        <v>128</v>
      </c>
      <c r="B192" s="196"/>
      <c r="C192" s="41"/>
      <c r="D192" s="191" t="s">
        <v>130</v>
      </c>
      <c r="E192" s="191"/>
      <c r="F192" s="191"/>
      <c r="G192" s="191"/>
      <c r="H192" s="191"/>
      <c r="I192" s="191"/>
      <c r="J192" s="191"/>
      <c r="K192" s="191"/>
      <c r="L192" s="192"/>
    </row>
    <row r="193" spans="1:12" ht="26.25" customHeight="1" x14ac:dyDescent="0.25">
      <c r="A193" s="179" t="s">
        <v>133</v>
      </c>
      <c r="B193" s="22" t="s">
        <v>53</v>
      </c>
      <c r="C193" s="40">
        <v>71103</v>
      </c>
      <c r="D193" s="180" t="s">
        <v>501</v>
      </c>
      <c r="E193" s="180"/>
      <c r="F193" s="180"/>
      <c r="G193" s="180"/>
      <c r="H193" s="180"/>
      <c r="I193" s="180"/>
      <c r="J193" s="180"/>
      <c r="K193" s="180"/>
      <c r="L193" s="27" t="s">
        <v>24</v>
      </c>
    </row>
    <row r="194" spans="1:12" x14ac:dyDescent="0.25">
      <c r="A194" s="179"/>
      <c r="B194" s="22" t="s">
        <v>374</v>
      </c>
      <c r="C194" s="105" t="s">
        <v>384</v>
      </c>
      <c r="D194" s="105" t="s">
        <v>375</v>
      </c>
      <c r="E194" s="105" t="s">
        <v>376</v>
      </c>
      <c r="F194" s="105" t="s">
        <v>377</v>
      </c>
      <c r="G194" s="105" t="s">
        <v>17</v>
      </c>
      <c r="H194" s="105" t="s">
        <v>378</v>
      </c>
      <c r="I194" s="181" t="s">
        <v>383</v>
      </c>
      <c r="J194" s="181"/>
      <c r="K194" s="181"/>
      <c r="L194" s="182" t="s">
        <v>44</v>
      </c>
    </row>
    <row r="195" spans="1:12" x14ac:dyDescent="0.25">
      <c r="A195" s="179"/>
      <c r="B195" s="22" t="s">
        <v>24</v>
      </c>
      <c r="C195" s="105" t="s">
        <v>72</v>
      </c>
      <c r="D195" s="105" t="s">
        <v>380</v>
      </c>
      <c r="E195" s="105" t="s">
        <v>381</v>
      </c>
      <c r="F195" s="105" t="s">
        <v>382</v>
      </c>
      <c r="G195" s="105" t="s">
        <v>122</v>
      </c>
      <c r="H195" s="105" t="s">
        <v>379</v>
      </c>
      <c r="I195" s="105" t="s">
        <v>375</v>
      </c>
      <c r="J195" s="105" t="s">
        <v>376</v>
      </c>
      <c r="K195" s="105" t="s">
        <v>377</v>
      </c>
      <c r="L195" s="182"/>
    </row>
    <row r="196" spans="1:12" x14ac:dyDescent="0.25">
      <c r="A196" s="24"/>
      <c r="B196" s="22"/>
      <c r="C196" s="105"/>
      <c r="D196" s="25"/>
      <c r="E196" s="35">
        <v>2</v>
      </c>
      <c r="F196" s="35">
        <v>1.1000000000000001</v>
      </c>
      <c r="G196" s="29"/>
      <c r="H196" s="29"/>
      <c r="I196" s="29"/>
      <c r="J196" s="29"/>
      <c r="K196" s="29"/>
      <c r="L196" s="30">
        <f>E196*F196</f>
        <v>2.2000000000000002</v>
      </c>
    </row>
    <row r="197" spans="1:12" x14ac:dyDescent="0.25">
      <c r="A197" s="208" t="s">
        <v>413</v>
      </c>
      <c r="B197" s="209"/>
      <c r="C197" s="209"/>
      <c r="D197" s="209"/>
      <c r="E197" s="209"/>
      <c r="F197" s="209"/>
      <c r="G197" s="209"/>
      <c r="H197" s="209"/>
      <c r="I197" s="209"/>
      <c r="J197" s="209"/>
      <c r="K197" s="209"/>
      <c r="L197" s="42">
        <f>SUM(L196)</f>
        <v>2.2000000000000002</v>
      </c>
    </row>
    <row r="198" spans="1:12" x14ac:dyDescent="0.25">
      <c r="A198" s="179" t="s">
        <v>134</v>
      </c>
      <c r="B198" s="22" t="s">
        <v>53</v>
      </c>
      <c r="C198" s="40">
        <v>71104</v>
      </c>
      <c r="D198" s="180" t="s">
        <v>139</v>
      </c>
      <c r="E198" s="180"/>
      <c r="F198" s="180"/>
      <c r="G198" s="180"/>
      <c r="H198" s="180"/>
      <c r="I198" s="180"/>
      <c r="J198" s="180"/>
      <c r="K198" s="180"/>
      <c r="L198" s="27" t="s">
        <v>24</v>
      </c>
    </row>
    <row r="199" spans="1:12" x14ac:dyDescent="0.25">
      <c r="A199" s="179"/>
      <c r="B199" s="22" t="s">
        <v>374</v>
      </c>
      <c r="C199" s="105" t="s">
        <v>384</v>
      </c>
      <c r="D199" s="105" t="s">
        <v>375</v>
      </c>
      <c r="E199" s="105" t="s">
        <v>376</v>
      </c>
      <c r="F199" s="105" t="s">
        <v>377</v>
      </c>
      <c r="G199" s="105" t="s">
        <v>17</v>
      </c>
      <c r="H199" s="105" t="s">
        <v>378</v>
      </c>
      <c r="I199" s="181" t="s">
        <v>383</v>
      </c>
      <c r="J199" s="181"/>
      <c r="K199" s="181"/>
      <c r="L199" s="182" t="s">
        <v>44</v>
      </c>
    </row>
    <row r="200" spans="1:12" x14ac:dyDescent="0.25">
      <c r="A200" s="179"/>
      <c r="B200" s="22" t="s">
        <v>24</v>
      </c>
      <c r="C200" s="105" t="s">
        <v>72</v>
      </c>
      <c r="D200" s="105" t="s">
        <v>380</v>
      </c>
      <c r="E200" s="105" t="s">
        <v>381</v>
      </c>
      <c r="F200" s="105" t="s">
        <v>382</v>
      </c>
      <c r="G200" s="105" t="s">
        <v>122</v>
      </c>
      <c r="H200" s="105" t="s">
        <v>379</v>
      </c>
      <c r="I200" s="105" t="s">
        <v>375</v>
      </c>
      <c r="J200" s="105" t="s">
        <v>376</v>
      </c>
      <c r="K200" s="105" t="s">
        <v>377</v>
      </c>
      <c r="L200" s="182"/>
    </row>
    <row r="201" spans="1:12" x14ac:dyDescent="0.25">
      <c r="A201" s="24"/>
      <c r="B201" s="22"/>
      <c r="C201" s="105"/>
      <c r="D201" s="25"/>
      <c r="E201" s="35">
        <v>2.5</v>
      </c>
      <c r="F201" s="35">
        <v>2.1</v>
      </c>
      <c r="G201" s="29"/>
      <c r="H201" s="29"/>
      <c r="I201" s="29"/>
      <c r="J201" s="29"/>
      <c r="K201" s="29"/>
      <c r="L201" s="30">
        <f>E201*F201</f>
        <v>5.25</v>
      </c>
    </row>
    <row r="202" spans="1:12" x14ac:dyDescent="0.25">
      <c r="A202" s="208" t="s">
        <v>413</v>
      </c>
      <c r="B202" s="209"/>
      <c r="C202" s="209"/>
      <c r="D202" s="209"/>
      <c r="E202" s="209"/>
      <c r="F202" s="209"/>
      <c r="G202" s="209"/>
      <c r="H202" s="209"/>
      <c r="I202" s="209"/>
      <c r="J202" s="209"/>
      <c r="K202" s="209"/>
      <c r="L202" s="42">
        <f>SUM(L201)</f>
        <v>5.25</v>
      </c>
    </row>
    <row r="203" spans="1:12" x14ac:dyDescent="0.25">
      <c r="A203" s="179" t="s">
        <v>500</v>
      </c>
      <c r="B203" s="22" t="s">
        <v>53</v>
      </c>
      <c r="C203" s="40">
        <v>71105</v>
      </c>
      <c r="D203" s="180" t="s">
        <v>140</v>
      </c>
      <c r="E203" s="180"/>
      <c r="F203" s="180"/>
      <c r="G203" s="180"/>
      <c r="H203" s="180"/>
      <c r="I203" s="180"/>
      <c r="J203" s="180"/>
      <c r="K203" s="180"/>
      <c r="L203" s="27" t="s">
        <v>24</v>
      </c>
    </row>
    <row r="204" spans="1:12" x14ac:dyDescent="0.25">
      <c r="A204" s="179"/>
      <c r="B204" s="22" t="s">
        <v>374</v>
      </c>
      <c r="C204" s="105" t="s">
        <v>384</v>
      </c>
      <c r="D204" s="105" t="s">
        <v>375</v>
      </c>
      <c r="E204" s="105" t="s">
        <v>376</v>
      </c>
      <c r="F204" s="105" t="s">
        <v>377</v>
      </c>
      <c r="G204" s="105" t="s">
        <v>17</v>
      </c>
      <c r="H204" s="105" t="s">
        <v>378</v>
      </c>
      <c r="I204" s="181" t="s">
        <v>383</v>
      </c>
      <c r="J204" s="181"/>
      <c r="K204" s="181"/>
      <c r="L204" s="182" t="s">
        <v>44</v>
      </c>
    </row>
    <row r="205" spans="1:12" x14ac:dyDescent="0.25">
      <c r="A205" s="179"/>
      <c r="B205" s="22" t="s">
        <v>24</v>
      </c>
      <c r="C205" s="105" t="s">
        <v>72</v>
      </c>
      <c r="D205" s="105" t="s">
        <v>380</v>
      </c>
      <c r="E205" s="105" t="s">
        <v>381</v>
      </c>
      <c r="F205" s="105" t="s">
        <v>382</v>
      </c>
      <c r="G205" s="105" t="s">
        <v>122</v>
      </c>
      <c r="H205" s="105" t="s">
        <v>379</v>
      </c>
      <c r="I205" s="105" t="s">
        <v>375</v>
      </c>
      <c r="J205" s="105" t="s">
        <v>376</v>
      </c>
      <c r="K205" s="105" t="s">
        <v>377</v>
      </c>
      <c r="L205" s="182"/>
    </row>
    <row r="206" spans="1:12" x14ac:dyDescent="0.25">
      <c r="A206" s="118" t="s">
        <v>405</v>
      </c>
      <c r="B206" s="35"/>
      <c r="C206" s="37"/>
      <c r="D206" s="37"/>
      <c r="E206" s="35">
        <v>1.35</v>
      </c>
      <c r="F206" s="35">
        <v>1.1000000000000001</v>
      </c>
      <c r="G206" s="37"/>
      <c r="H206" s="37"/>
      <c r="I206" s="37"/>
      <c r="J206" s="37"/>
      <c r="K206" s="37"/>
      <c r="L206" s="119">
        <f>E206*F206</f>
        <v>1.4850000000000003</v>
      </c>
    </row>
    <row r="207" spans="1:12" x14ac:dyDescent="0.25">
      <c r="A207" s="54" t="s">
        <v>408</v>
      </c>
      <c r="B207" s="35"/>
      <c r="C207" s="37"/>
      <c r="D207" s="29"/>
      <c r="E207" s="35">
        <f>2.85+2.85+1.48+1.48</f>
        <v>8.66</v>
      </c>
      <c r="F207" s="35">
        <v>2.7</v>
      </c>
      <c r="G207" s="29"/>
      <c r="H207" s="29"/>
      <c r="I207" s="29"/>
      <c r="J207" s="29"/>
      <c r="K207" s="29"/>
      <c r="L207" s="119">
        <f>E207*F207</f>
        <v>23.382000000000001</v>
      </c>
    </row>
    <row r="208" spans="1:12" x14ac:dyDescent="0.25">
      <c r="A208" s="236" t="s">
        <v>413</v>
      </c>
      <c r="B208" s="237"/>
      <c r="C208" s="237"/>
      <c r="D208" s="237"/>
      <c r="E208" s="237"/>
      <c r="F208" s="237"/>
      <c r="G208" s="237"/>
      <c r="H208" s="237"/>
      <c r="I208" s="237"/>
      <c r="J208" s="237"/>
      <c r="K208" s="237"/>
      <c r="L208" s="31">
        <f>SUM(L206:L207)</f>
        <v>24.867000000000001</v>
      </c>
    </row>
    <row r="209" spans="1:12" x14ac:dyDescent="0.25">
      <c r="A209" s="195" t="s">
        <v>135</v>
      </c>
      <c r="B209" s="196"/>
      <c r="C209" s="41"/>
      <c r="D209" s="191" t="s">
        <v>130</v>
      </c>
      <c r="E209" s="191"/>
      <c r="F209" s="191"/>
      <c r="G209" s="191"/>
      <c r="H209" s="191"/>
      <c r="I209" s="191"/>
      <c r="J209" s="191"/>
      <c r="K209" s="191"/>
      <c r="L209" s="192"/>
    </row>
    <row r="210" spans="1:12" ht="27" customHeight="1" x14ac:dyDescent="0.25">
      <c r="A210" s="179" t="s">
        <v>136</v>
      </c>
      <c r="B210" s="22" t="s">
        <v>53</v>
      </c>
      <c r="C210" s="40">
        <v>71701</v>
      </c>
      <c r="D210" s="180" t="s">
        <v>129</v>
      </c>
      <c r="E210" s="180"/>
      <c r="F210" s="180"/>
      <c r="G210" s="180"/>
      <c r="H210" s="180"/>
      <c r="I210" s="180"/>
      <c r="J210" s="180"/>
      <c r="K210" s="180"/>
      <c r="L210" s="27" t="s">
        <v>24</v>
      </c>
    </row>
    <row r="211" spans="1:12" x14ac:dyDescent="0.25">
      <c r="A211" s="179"/>
      <c r="B211" s="22" t="s">
        <v>374</v>
      </c>
      <c r="C211" s="105" t="s">
        <v>384</v>
      </c>
      <c r="D211" s="105" t="s">
        <v>375</v>
      </c>
      <c r="E211" s="105" t="s">
        <v>376</v>
      </c>
      <c r="F211" s="105" t="s">
        <v>377</v>
      </c>
      <c r="G211" s="105" t="s">
        <v>17</v>
      </c>
      <c r="H211" s="105" t="s">
        <v>378</v>
      </c>
      <c r="I211" s="181" t="s">
        <v>383</v>
      </c>
      <c r="J211" s="181"/>
      <c r="K211" s="181"/>
      <c r="L211" s="182" t="s">
        <v>44</v>
      </c>
    </row>
    <row r="212" spans="1:12" x14ac:dyDescent="0.25">
      <c r="A212" s="179"/>
      <c r="B212" s="22" t="s">
        <v>24</v>
      </c>
      <c r="C212" s="105" t="s">
        <v>72</v>
      </c>
      <c r="D212" s="105" t="s">
        <v>380</v>
      </c>
      <c r="E212" s="105" t="s">
        <v>381</v>
      </c>
      <c r="F212" s="105" t="s">
        <v>382</v>
      </c>
      <c r="G212" s="105" t="s">
        <v>122</v>
      </c>
      <c r="H212" s="105" t="s">
        <v>379</v>
      </c>
      <c r="I212" s="105" t="s">
        <v>375</v>
      </c>
      <c r="J212" s="105" t="s">
        <v>376</v>
      </c>
      <c r="K212" s="105" t="s">
        <v>377</v>
      </c>
      <c r="L212" s="182"/>
    </row>
    <row r="213" spans="1:12" x14ac:dyDescent="0.25">
      <c r="A213" s="24" t="s">
        <v>415</v>
      </c>
      <c r="B213" s="22"/>
      <c r="C213" s="105"/>
      <c r="D213" s="37">
        <v>2</v>
      </c>
      <c r="E213" s="25"/>
      <c r="F213" s="37">
        <v>1.1000000000000001</v>
      </c>
      <c r="G213" s="29">
        <v>7</v>
      </c>
      <c r="H213" s="25"/>
      <c r="I213" s="25"/>
      <c r="J213" s="25"/>
      <c r="K213" s="25"/>
      <c r="L213" s="30">
        <f>D213*F213*G213</f>
        <v>15.400000000000002</v>
      </c>
    </row>
    <row r="214" spans="1:12" x14ac:dyDescent="0.25">
      <c r="A214" s="24" t="s">
        <v>417</v>
      </c>
      <c r="B214" s="22"/>
      <c r="C214" s="105"/>
      <c r="D214" s="37">
        <v>0.8</v>
      </c>
      <c r="E214" s="25"/>
      <c r="F214" s="37">
        <v>0.6</v>
      </c>
      <c r="G214" s="29">
        <v>1</v>
      </c>
      <c r="H214" s="25"/>
      <c r="I214" s="25"/>
      <c r="J214" s="25"/>
      <c r="K214" s="25"/>
      <c r="L214" s="30">
        <f>D214*F214*G214</f>
        <v>0.48</v>
      </c>
    </row>
    <row r="215" spans="1:12" x14ac:dyDescent="0.25">
      <c r="A215" s="183" t="s">
        <v>413</v>
      </c>
      <c r="B215" s="184"/>
      <c r="C215" s="184"/>
      <c r="D215" s="184"/>
      <c r="E215" s="184"/>
      <c r="F215" s="184"/>
      <c r="G215" s="184"/>
      <c r="H215" s="184"/>
      <c r="I215" s="184"/>
      <c r="J215" s="184"/>
      <c r="K215" s="184"/>
      <c r="L215" s="31">
        <f>SUM(L213:L214)</f>
        <v>15.880000000000003</v>
      </c>
    </row>
    <row r="216" spans="1:12" ht="30" customHeight="1" x14ac:dyDescent="0.25">
      <c r="A216" s="179" t="s">
        <v>137</v>
      </c>
      <c r="B216" s="22" t="s">
        <v>53</v>
      </c>
      <c r="C216" s="40">
        <v>71703</v>
      </c>
      <c r="D216" s="180" t="s">
        <v>131</v>
      </c>
      <c r="E216" s="180"/>
      <c r="F216" s="180"/>
      <c r="G216" s="180"/>
      <c r="H216" s="180"/>
      <c r="I216" s="180"/>
      <c r="J216" s="180"/>
      <c r="K216" s="180"/>
      <c r="L216" s="27" t="s">
        <v>24</v>
      </c>
    </row>
    <row r="217" spans="1:12" x14ac:dyDescent="0.25">
      <c r="A217" s="179"/>
      <c r="B217" s="22" t="s">
        <v>374</v>
      </c>
      <c r="C217" s="105" t="s">
        <v>384</v>
      </c>
      <c r="D217" s="105" t="s">
        <v>375</v>
      </c>
      <c r="E217" s="105" t="s">
        <v>376</v>
      </c>
      <c r="F217" s="105" t="s">
        <v>377</v>
      </c>
      <c r="G217" s="105" t="s">
        <v>17</v>
      </c>
      <c r="H217" s="105" t="s">
        <v>378</v>
      </c>
      <c r="I217" s="181" t="s">
        <v>383</v>
      </c>
      <c r="J217" s="181"/>
      <c r="K217" s="181"/>
      <c r="L217" s="182" t="s">
        <v>44</v>
      </c>
    </row>
    <row r="218" spans="1:12" x14ac:dyDescent="0.25">
      <c r="A218" s="179"/>
      <c r="B218" s="22" t="s">
        <v>24</v>
      </c>
      <c r="C218" s="105" t="s">
        <v>72</v>
      </c>
      <c r="D218" s="105" t="s">
        <v>380</v>
      </c>
      <c r="E218" s="105" t="s">
        <v>381</v>
      </c>
      <c r="F218" s="105" t="s">
        <v>382</v>
      </c>
      <c r="G218" s="105" t="s">
        <v>122</v>
      </c>
      <c r="H218" s="105" t="s">
        <v>379</v>
      </c>
      <c r="I218" s="105" t="s">
        <v>375</v>
      </c>
      <c r="J218" s="105" t="s">
        <v>376</v>
      </c>
      <c r="K218" s="105" t="s">
        <v>377</v>
      </c>
      <c r="L218" s="182"/>
    </row>
    <row r="219" spans="1:12" x14ac:dyDescent="0.25">
      <c r="A219" s="24" t="s">
        <v>414</v>
      </c>
      <c r="B219" s="22"/>
      <c r="C219" s="105"/>
      <c r="D219" s="37">
        <v>0.8</v>
      </c>
      <c r="E219" s="29"/>
      <c r="F219" s="37">
        <v>0.6</v>
      </c>
      <c r="G219" s="37">
        <v>1</v>
      </c>
      <c r="H219" s="25"/>
      <c r="I219" s="25"/>
      <c r="J219" s="25"/>
      <c r="K219" s="25"/>
      <c r="L219" s="30">
        <f>D219*F219*G219</f>
        <v>0.48</v>
      </c>
    </row>
    <row r="220" spans="1:12" x14ac:dyDescent="0.25">
      <c r="A220" s="24" t="s">
        <v>416</v>
      </c>
      <c r="B220" s="22"/>
      <c r="C220" s="105"/>
      <c r="D220" s="37">
        <v>0.5</v>
      </c>
      <c r="E220" s="29"/>
      <c r="F220" s="37">
        <v>0.6</v>
      </c>
      <c r="G220" s="37">
        <v>3</v>
      </c>
      <c r="H220" s="25"/>
      <c r="I220" s="25"/>
      <c r="J220" s="25"/>
      <c r="K220" s="25"/>
      <c r="L220" s="30">
        <f>D220*F220*G220</f>
        <v>0.89999999999999991</v>
      </c>
    </row>
    <row r="221" spans="1:12" x14ac:dyDescent="0.25">
      <c r="A221" s="183" t="s">
        <v>413</v>
      </c>
      <c r="B221" s="184"/>
      <c r="C221" s="184"/>
      <c r="D221" s="184"/>
      <c r="E221" s="184"/>
      <c r="F221" s="184"/>
      <c r="G221" s="184"/>
      <c r="H221" s="184"/>
      <c r="I221" s="184"/>
      <c r="J221" s="184"/>
      <c r="K221" s="184"/>
      <c r="L221" s="31">
        <f>SUM(L219:L220)</f>
        <v>1.38</v>
      </c>
    </row>
    <row r="222" spans="1:12" ht="30" customHeight="1" x14ac:dyDescent="0.25">
      <c r="A222" s="179" t="s">
        <v>138</v>
      </c>
      <c r="B222" s="22" t="s">
        <v>53</v>
      </c>
      <c r="C222" s="40">
        <v>71704</v>
      </c>
      <c r="D222" s="180" t="s">
        <v>132</v>
      </c>
      <c r="E222" s="180"/>
      <c r="F222" s="180"/>
      <c r="G222" s="180"/>
      <c r="H222" s="180"/>
      <c r="I222" s="180"/>
      <c r="J222" s="180"/>
      <c r="K222" s="180"/>
      <c r="L222" s="27" t="s">
        <v>24</v>
      </c>
    </row>
    <row r="223" spans="1:12" x14ac:dyDescent="0.25">
      <c r="A223" s="179"/>
      <c r="B223" s="22" t="s">
        <v>374</v>
      </c>
      <c r="C223" s="105" t="s">
        <v>384</v>
      </c>
      <c r="D223" s="105" t="s">
        <v>375</v>
      </c>
      <c r="E223" s="105" t="s">
        <v>376</v>
      </c>
      <c r="F223" s="105" t="s">
        <v>377</v>
      </c>
      <c r="G223" s="105" t="s">
        <v>17</v>
      </c>
      <c r="H223" s="105" t="s">
        <v>378</v>
      </c>
      <c r="I223" s="181" t="s">
        <v>383</v>
      </c>
      <c r="J223" s="181"/>
      <c r="K223" s="181"/>
      <c r="L223" s="182" t="s">
        <v>44</v>
      </c>
    </row>
    <row r="224" spans="1:12" x14ac:dyDescent="0.25">
      <c r="A224" s="179"/>
      <c r="B224" s="22" t="s">
        <v>24</v>
      </c>
      <c r="C224" s="105" t="s">
        <v>72</v>
      </c>
      <c r="D224" s="105" t="s">
        <v>380</v>
      </c>
      <c r="E224" s="105" t="s">
        <v>381</v>
      </c>
      <c r="F224" s="105" t="s">
        <v>382</v>
      </c>
      <c r="G224" s="105" t="s">
        <v>122</v>
      </c>
      <c r="H224" s="105" t="s">
        <v>379</v>
      </c>
      <c r="I224" s="105" t="s">
        <v>375</v>
      </c>
      <c r="J224" s="105" t="s">
        <v>376</v>
      </c>
      <c r="K224" s="105" t="s">
        <v>377</v>
      </c>
      <c r="L224" s="182"/>
    </row>
    <row r="225" spans="1:12" x14ac:dyDescent="0.25">
      <c r="A225" s="24" t="s">
        <v>418</v>
      </c>
      <c r="B225" s="22"/>
      <c r="C225" s="105"/>
      <c r="D225" s="37">
        <v>0.6</v>
      </c>
      <c r="E225" s="37"/>
      <c r="F225" s="37">
        <v>2.1</v>
      </c>
      <c r="G225" s="37">
        <v>2</v>
      </c>
      <c r="H225" s="37"/>
      <c r="I225" s="37"/>
      <c r="J225" s="37"/>
      <c r="K225" s="37"/>
      <c r="L225" s="30">
        <f>D225*F225*G225</f>
        <v>2.52</v>
      </c>
    </row>
    <row r="226" spans="1:12" x14ac:dyDescent="0.25">
      <c r="A226" s="24" t="s">
        <v>419</v>
      </c>
      <c r="B226" s="22"/>
      <c r="C226" s="105"/>
      <c r="D226" s="37">
        <v>0.8</v>
      </c>
      <c r="E226" s="37"/>
      <c r="F226" s="37">
        <v>2.1</v>
      </c>
      <c r="G226" s="37">
        <v>4</v>
      </c>
      <c r="H226" s="29"/>
      <c r="I226" s="29"/>
      <c r="J226" s="29"/>
      <c r="K226" s="29"/>
      <c r="L226" s="30">
        <f>D226*F226*G226</f>
        <v>6.7200000000000006</v>
      </c>
    </row>
    <row r="227" spans="1:12" x14ac:dyDescent="0.25">
      <c r="A227" s="183" t="s">
        <v>413</v>
      </c>
      <c r="B227" s="184"/>
      <c r="C227" s="184"/>
      <c r="D227" s="184"/>
      <c r="E227" s="184"/>
      <c r="F227" s="184"/>
      <c r="G227" s="184"/>
      <c r="H227" s="184"/>
      <c r="I227" s="184"/>
      <c r="J227" s="184"/>
      <c r="K227" s="184"/>
      <c r="L227" s="31">
        <f>SUM(L225:L226)</f>
        <v>9.24</v>
      </c>
    </row>
    <row r="228" spans="1:12" x14ac:dyDescent="0.25">
      <c r="A228" s="189" t="s">
        <v>141</v>
      </c>
      <c r="B228" s="190"/>
      <c r="C228" s="187" t="s">
        <v>142</v>
      </c>
      <c r="D228" s="187"/>
      <c r="E228" s="187"/>
      <c r="F228" s="187"/>
      <c r="G228" s="187"/>
      <c r="H228" s="187"/>
      <c r="I228" s="187"/>
      <c r="J228" s="187"/>
      <c r="K228" s="187"/>
      <c r="L228" s="188"/>
    </row>
    <row r="229" spans="1:12" x14ac:dyDescent="0.25">
      <c r="A229" s="195" t="s">
        <v>143</v>
      </c>
      <c r="B229" s="196"/>
      <c r="C229" s="114"/>
      <c r="D229" s="191" t="s">
        <v>145</v>
      </c>
      <c r="E229" s="191"/>
      <c r="F229" s="191"/>
      <c r="G229" s="191"/>
      <c r="H229" s="191"/>
      <c r="I229" s="191"/>
      <c r="J229" s="191"/>
      <c r="K229" s="191"/>
      <c r="L229" s="192"/>
    </row>
    <row r="230" spans="1:12" x14ac:dyDescent="0.25">
      <c r="A230" s="179" t="s">
        <v>146</v>
      </c>
      <c r="B230" s="22" t="s">
        <v>53</v>
      </c>
      <c r="C230" s="40">
        <v>80102</v>
      </c>
      <c r="D230" s="180" t="s">
        <v>144</v>
      </c>
      <c r="E230" s="180"/>
      <c r="F230" s="180"/>
      <c r="G230" s="180"/>
      <c r="H230" s="180"/>
      <c r="I230" s="180"/>
      <c r="J230" s="180"/>
      <c r="K230" s="180"/>
      <c r="L230" s="27" t="s">
        <v>24</v>
      </c>
    </row>
    <row r="231" spans="1:12" x14ac:dyDescent="0.25">
      <c r="A231" s="179"/>
      <c r="B231" s="22" t="s">
        <v>374</v>
      </c>
      <c r="C231" s="105" t="s">
        <v>384</v>
      </c>
      <c r="D231" s="105" t="s">
        <v>375</v>
      </c>
      <c r="E231" s="105" t="s">
        <v>376</v>
      </c>
      <c r="F231" s="105" t="s">
        <v>377</v>
      </c>
      <c r="G231" s="105" t="s">
        <v>17</v>
      </c>
      <c r="H231" s="105" t="s">
        <v>378</v>
      </c>
      <c r="I231" s="181" t="s">
        <v>383</v>
      </c>
      <c r="J231" s="181"/>
      <c r="K231" s="181"/>
      <c r="L231" s="182" t="s">
        <v>44</v>
      </c>
    </row>
    <row r="232" spans="1:12" x14ac:dyDescent="0.25">
      <c r="A232" s="179"/>
      <c r="B232" s="22" t="s">
        <v>24</v>
      </c>
      <c r="C232" s="105" t="s">
        <v>72</v>
      </c>
      <c r="D232" s="105" t="s">
        <v>380</v>
      </c>
      <c r="E232" s="105" t="s">
        <v>381</v>
      </c>
      <c r="F232" s="105" t="s">
        <v>382</v>
      </c>
      <c r="G232" s="105" t="s">
        <v>122</v>
      </c>
      <c r="H232" s="105" t="s">
        <v>379</v>
      </c>
      <c r="I232" s="105" t="s">
        <v>375</v>
      </c>
      <c r="J232" s="105" t="s">
        <v>376</v>
      </c>
      <c r="K232" s="105" t="s">
        <v>377</v>
      </c>
      <c r="L232" s="182"/>
    </row>
    <row r="233" spans="1:12" x14ac:dyDescent="0.25">
      <c r="A233" s="104"/>
      <c r="B233" s="22"/>
      <c r="C233" s="105"/>
      <c r="D233" s="37">
        <v>2</v>
      </c>
      <c r="E233" s="105"/>
      <c r="F233" s="37">
        <v>1.1000000000000001</v>
      </c>
      <c r="G233" s="37">
        <v>7</v>
      </c>
      <c r="H233" s="105"/>
      <c r="I233" s="105"/>
      <c r="J233" s="105"/>
      <c r="K233" s="105"/>
      <c r="L233" s="30">
        <f>D233*F233*G233</f>
        <v>15.400000000000002</v>
      </c>
    </row>
    <row r="234" spans="1:12" x14ac:dyDescent="0.25">
      <c r="A234" s="104"/>
      <c r="B234" s="22"/>
      <c r="C234" s="105"/>
      <c r="D234" s="37">
        <v>0.8</v>
      </c>
      <c r="E234" s="105"/>
      <c r="F234" s="37">
        <v>0.6</v>
      </c>
      <c r="G234" s="37">
        <v>2</v>
      </c>
      <c r="H234" s="105"/>
      <c r="I234" s="105"/>
      <c r="J234" s="105"/>
      <c r="K234" s="105"/>
      <c r="L234" s="30">
        <f t="shared" ref="L234:L235" si="2">D234*F234*G234</f>
        <v>0.96</v>
      </c>
    </row>
    <row r="235" spans="1:12" x14ac:dyDescent="0.25">
      <c r="A235" s="24"/>
      <c r="B235" s="22"/>
      <c r="C235" s="105"/>
      <c r="D235" s="37">
        <v>0.5</v>
      </c>
      <c r="E235" s="37"/>
      <c r="F235" s="37">
        <v>0.6</v>
      </c>
      <c r="G235" s="37">
        <v>3</v>
      </c>
      <c r="H235" s="25"/>
      <c r="I235" s="25"/>
      <c r="J235" s="25"/>
      <c r="K235" s="25"/>
      <c r="L235" s="30">
        <f t="shared" si="2"/>
        <v>0.89999999999999991</v>
      </c>
    </row>
    <row r="236" spans="1:12" x14ac:dyDescent="0.25">
      <c r="A236" s="183" t="s">
        <v>413</v>
      </c>
      <c r="B236" s="184"/>
      <c r="C236" s="184"/>
      <c r="D236" s="184"/>
      <c r="E236" s="184"/>
      <c r="F236" s="184"/>
      <c r="G236" s="184"/>
      <c r="H236" s="184"/>
      <c r="I236" s="184"/>
      <c r="J236" s="184"/>
      <c r="K236" s="184"/>
      <c r="L236" s="31">
        <f>SUM(L233:L235)</f>
        <v>17.260000000000002</v>
      </c>
    </row>
    <row r="237" spans="1:12" x14ac:dyDescent="0.25">
      <c r="A237" s="195" t="s">
        <v>147</v>
      </c>
      <c r="B237" s="196"/>
      <c r="C237" s="41"/>
      <c r="D237" s="191" t="s">
        <v>150</v>
      </c>
      <c r="E237" s="191"/>
      <c r="F237" s="191"/>
      <c r="G237" s="191"/>
      <c r="H237" s="191"/>
      <c r="I237" s="191"/>
      <c r="J237" s="191"/>
      <c r="K237" s="191"/>
      <c r="L237" s="192"/>
    </row>
    <row r="238" spans="1:12" ht="27.75" customHeight="1" x14ac:dyDescent="0.25">
      <c r="A238" s="179" t="s">
        <v>148</v>
      </c>
      <c r="B238" s="22" t="s">
        <v>53</v>
      </c>
      <c r="C238" s="40">
        <v>80201</v>
      </c>
      <c r="D238" s="180" t="s">
        <v>149</v>
      </c>
      <c r="E238" s="180"/>
      <c r="F238" s="180"/>
      <c r="G238" s="180"/>
      <c r="H238" s="180"/>
      <c r="I238" s="180"/>
      <c r="J238" s="180"/>
      <c r="K238" s="180"/>
      <c r="L238" s="27" t="s">
        <v>24</v>
      </c>
    </row>
    <row r="239" spans="1:12" x14ac:dyDescent="0.25">
      <c r="A239" s="179"/>
      <c r="B239" s="22" t="s">
        <v>374</v>
      </c>
      <c r="C239" s="105" t="s">
        <v>384</v>
      </c>
      <c r="D239" s="105" t="s">
        <v>375</v>
      </c>
      <c r="E239" s="105" t="s">
        <v>376</v>
      </c>
      <c r="F239" s="105" t="s">
        <v>377</v>
      </c>
      <c r="G239" s="105" t="s">
        <v>17</v>
      </c>
      <c r="H239" s="105" t="s">
        <v>378</v>
      </c>
      <c r="I239" s="181" t="s">
        <v>383</v>
      </c>
      <c r="J239" s="181"/>
      <c r="K239" s="181"/>
      <c r="L239" s="26" t="s">
        <v>44</v>
      </c>
    </row>
    <row r="240" spans="1:12" x14ac:dyDescent="0.25">
      <c r="A240" s="179"/>
      <c r="B240" s="22" t="s">
        <v>24</v>
      </c>
      <c r="C240" s="105" t="s">
        <v>72</v>
      </c>
      <c r="D240" s="105" t="s">
        <v>380</v>
      </c>
      <c r="E240" s="105" t="s">
        <v>381</v>
      </c>
      <c r="F240" s="105" t="s">
        <v>382</v>
      </c>
      <c r="G240" s="105" t="s">
        <v>122</v>
      </c>
      <c r="H240" s="105" t="s">
        <v>379</v>
      </c>
      <c r="I240" s="105" t="s">
        <v>375</v>
      </c>
      <c r="J240" s="105" t="s">
        <v>376</v>
      </c>
      <c r="K240" s="105" t="s">
        <v>377</v>
      </c>
      <c r="L240" s="26"/>
    </row>
    <row r="241" spans="1:12" x14ac:dyDescent="0.25">
      <c r="A241" s="24"/>
      <c r="B241" s="22"/>
      <c r="C241" s="105"/>
      <c r="D241" s="25"/>
      <c r="E241" s="37">
        <v>0.5</v>
      </c>
      <c r="F241" s="37">
        <v>0.95</v>
      </c>
      <c r="G241" s="37">
        <v>2</v>
      </c>
      <c r="H241" s="37"/>
      <c r="I241" s="37"/>
      <c r="J241" s="37"/>
      <c r="K241" s="37"/>
      <c r="L241" s="30">
        <f>E241*F241*G241</f>
        <v>0.95</v>
      </c>
    </row>
    <row r="242" spans="1:12" x14ac:dyDescent="0.25">
      <c r="A242" s="183" t="s">
        <v>413</v>
      </c>
      <c r="B242" s="184"/>
      <c r="C242" s="184"/>
      <c r="D242" s="184"/>
      <c r="E242" s="184"/>
      <c r="F242" s="184"/>
      <c r="G242" s="184"/>
      <c r="H242" s="184"/>
      <c r="I242" s="184"/>
      <c r="J242" s="184"/>
      <c r="K242" s="184"/>
      <c r="L242" s="30">
        <f>SUM(L241)</f>
        <v>0.95</v>
      </c>
    </row>
    <row r="243" spans="1:12" x14ac:dyDescent="0.25">
      <c r="A243" s="189" t="s">
        <v>151</v>
      </c>
      <c r="B243" s="190"/>
      <c r="C243" s="187" t="s">
        <v>152</v>
      </c>
      <c r="D243" s="187"/>
      <c r="E243" s="187"/>
      <c r="F243" s="187"/>
      <c r="G243" s="187"/>
      <c r="H243" s="187"/>
      <c r="I243" s="187"/>
      <c r="J243" s="187"/>
      <c r="K243" s="187"/>
      <c r="L243" s="188"/>
    </row>
    <row r="244" spans="1:12" x14ac:dyDescent="0.25">
      <c r="A244" s="195" t="s">
        <v>153</v>
      </c>
      <c r="B244" s="196"/>
      <c r="C244" s="41"/>
      <c r="D244" s="191" t="s">
        <v>180</v>
      </c>
      <c r="E244" s="191"/>
      <c r="F244" s="191"/>
      <c r="G244" s="191"/>
      <c r="H244" s="191"/>
      <c r="I244" s="191"/>
      <c r="J244" s="191"/>
      <c r="K244" s="191"/>
      <c r="L244" s="192"/>
    </row>
    <row r="245" spans="1:12" ht="27" customHeight="1" x14ac:dyDescent="0.25">
      <c r="A245" s="179" t="s">
        <v>154</v>
      </c>
      <c r="B245" s="22" t="s">
        <v>162</v>
      </c>
      <c r="C245" s="40">
        <v>92580</v>
      </c>
      <c r="D245" s="180" t="s">
        <v>473</v>
      </c>
      <c r="E245" s="180"/>
      <c r="F245" s="180"/>
      <c r="G245" s="180"/>
      <c r="H245" s="180"/>
      <c r="I245" s="180"/>
      <c r="J245" s="180"/>
      <c r="K245" s="180"/>
      <c r="L245" s="27" t="s">
        <v>24</v>
      </c>
    </row>
    <row r="246" spans="1:12" x14ac:dyDescent="0.25">
      <c r="A246" s="179"/>
      <c r="B246" s="22" t="s">
        <v>374</v>
      </c>
      <c r="C246" s="105" t="s">
        <v>384</v>
      </c>
      <c r="D246" s="105" t="s">
        <v>375</v>
      </c>
      <c r="E246" s="105" t="s">
        <v>376</v>
      </c>
      <c r="F246" s="105" t="s">
        <v>377</v>
      </c>
      <c r="G246" s="105" t="s">
        <v>17</v>
      </c>
      <c r="H246" s="105" t="s">
        <v>378</v>
      </c>
      <c r="I246" s="181" t="s">
        <v>383</v>
      </c>
      <c r="J246" s="181"/>
      <c r="K246" s="181"/>
      <c r="L246" s="182" t="s">
        <v>44</v>
      </c>
    </row>
    <row r="247" spans="1:12" x14ac:dyDescent="0.25">
      <c r="A247" s="179"/>
      <c r="B247" s="22" t="s">
        <v>24</v>
      </c>
      <c r="C247" s="105" t="s">
        <v>72</v>
      </c>
      <c r="D247" s="105" t="s">
        <v>380</v>
      </c>
      <c r="E247" s="105" t="s">
        <v>381</v>
      </c>
      <c r="F247" s="105" t="s">
        <v>382</v>
      </c>
      <c r="G247" s="105" t="s">
        <v>122</v>
      </c>
      <c r="H247" s="105" t="s">
        <v>379</v>
      </c>
      <c r="I247" s="105" t="s">
        <v>375</v>
      </c>
      <c r="J247" s="105" t="s">
        <v>376</v>
      </c>
      <c r="K247" s="105" t="s">
        <v>377</v>
      </c>
      <c r="L247" s="182"/>
    </row>
    <row r="248" spans="1:12" x14ac:dyDescent="0.25">
      <c r="A248" s="24" t="s">
        <v>420</v>
      </c>
      <c r="B248" s="22">
        <v>160.78</v>
      </c>
      <c r="C248" s="105"/>
      <c r="D248" s="25"/>
      <c r="E248" s="25"/>
      <c r="F248" s="25"/>
      <c r="G248" s="25"/>
      <c r="H248" s="25"/>
      <c r="I248" s="25"/>
      <c r="J248" s="25"/>
      <c r="K248" s="25"/>
      <c r="L248" s="26">
        <f>B248</f>
        <v>160.78</v>
      </c>
    </row>
    <row r="249" spans="1:12" x14ac:dyDescent="0.25">
      <c r="A249" s="183" t="s">
        <v>413</v>
      </c>
      <c r="B249" s="184"/>
      <c r="C249" s="184"/>
      <c r="D249" s="184"/>
      <c r="E249" s="184"/>
      <c r="F249" s="184"/>
      <c r="G249" s="184"/>
      <c r="H249" s="184"/>
      <c r="I249" s="184"/>
      <c r="J249" s="184"/>
      <c r="K249" s="184"/>
      <c r="L249" s="28">
        <f>SUM(L248)</f>
        <v>160.78</v>
      </c>
    </row>
    <row r="250" spans="1:12" ht="27.75" customHeight="1" x14ac:dyDescent="0.25">
      <c r="A250" s="179" t="s">
        <v>539</v>
      </c>
      <c r="B250" s="22" t="s">
        <v>162</v>
      </c>
      <c r="C250" s="40">
        <v>92580</v>
      </c>
      <c r="D250" s="180" t="s">
        <v>537</v>
      </c>
      <c r="E250" s="180"/>
      <c r="F250" s="180"/>
      <c r="G250" s="180"/>
      <c r="H250" s="180"/>
      <c r="I250" s="180"/>
      <c r="J250" s="180"/>
      <c r="K250" s="180"/>
      <c r="L250" s="27" t="s">
        <v>24</v>
      </c>
    </row>
    <row r="251" spans="1:12" x14ac:dyDescent="0.25">
      <c r="A251" s="179"/>
      <c r="B251" s="22" t="s">
        <v>374</v>
      </c>
      <c r="C251" s="105" t="s">
        <v>384</v>
      </c>
      <c r="D251" s="105" t="s">
        <v>375</v>
      </c>
      <c r="E251" s="105" t="s">
        <v>376</v>
      </c>
      <c r="F251" s="105" t="s">
        <v>377</v>
      </c>
      <c r="G251" s="105" t="s">
        <v>17</v>
      </c>
      <c r="H251" s="105" t="s">
        <v>378</v>
      </c>
      <c r="I251" s="181" t="s">
        <v>383</v>
      </c>
      <c r="J251" s="181"/>
      <c r="K251" s="181"/>
      <c r="L251" s="182" t="s">
        <v>44</v>
      </c>
    </row>
    <row r="252" spans="1:12" x14ac:dyDescent="0.25">
      <c r="A252" s="179"/>
      <c r="B252" s="22" t="s">
        <v>24</v>
      </c>
      <c r="C252" s="105" t="s">
        <v>72</v>
      </c>
      <c r="D252" s="105" t="s">
        <v>380</v>
      </c>
      <c r="E252" s="105" t="s">
        <v>381</v>
      </c>
      <c r="F252" s="105" t="s">
        <v>382</v>
      </c>
      <c r="G252" s="105" t="s">
        <v>122</v>
      </c>
      <c r="H252" s="105" t="s">
        <v>379</v>
      </c>
      <c r="I252" s="105" t="s">
        <v>375</v>
      </c>
      <c r="J252" s="105" t="s">
        <v>376</v>
      </c>
      <c r="K252" s="105" t="s">
        <v>377</v>
      </c>
      <c r="L252" s="182"/>
    </row>
    <row r="253" spans="1:12" x14ac:dyDescent="0.25">
      <c r="A253" s="24" t="s">
        <v>420</v>
      </c>
      <c r="B253" s="22"/>
      <c r="C253" s="105"/>
      <c r="D253" s="25"/>
      <c r="E253" s="25"/>
      <c r="F253" s="25"/>
      <c r="G253" s="35">
        <v>2</v>
      </c>
      <c r="H253" s="25"/>
      <c r="I253" s="25"/>
      <c r="J253" s="25"/>
      <c r="K253" s="25"/>
      <c r="L253" s="30">
        <f>G253</f>
        <v>2</v>
      </c>
    </row>
    <row r="254" spans="1:12" x14ac:dyDescent="0.25">
      <c r="A254" s="183" t="s">
        <v>413</v>
      </c>
      <c r="B254" s="184"/>
      <c r="C254" s="184"/>
      <c r="D254" s="184"/>
      <c r="E254" s="184"/>
      <c r="F254" s="184"/>
      <c r="G254" s="184"/>
      <c r="H254" s="184"/>
      <c r="I254" s="184"/>
      <c r="J254" s="184"/>
      <c r="K254" s="184"/>
      <c r="L254" s="31">
        <f>SUM(L253)</f>
        <v>2</v>
      </c>
    </row>
    <row r="255" spans="1:12" ht="29.25" customHeight="1" x14ac:dyDescent="0.25">
      <c r="A255" s="179" t="s">
        <v>540</v>
      </c>
      <c r="B255" s="22" t="s">
        <v>162</v>
      </c>
      <c r="C255" s="40">
        <v>92580</v>
      </c>
      <c r="D255" s="180" t="s">
        <v>536</v>
      </c>
      <c r="E255" s="180"/>
      <c r="F255" s="180"/>
      <c r="G255" s="180"/>
      <c r="H255" s="180"/>
      <c r="I255" s="180"/>
      <c r="J255" s="180"/>
      <c r="K255" s="180"/>
      <c r="L255" s="27" t="s">
        <v>24</v>
      </c>
    </row>
    <row r="256" spans="1:12" x14ac:dyDescent="0.25">
      <c r="A256" s="179"/>
      <c r="B256" s="22" t="s">
        <v>374</v>
      </c>
      <c r="C256" s="105" t="s">
        <v>384</v>
      </c>
      <c r="D256" s="105" t="s">
        <v>375</v>
      </c>
      <c r="E256" s="105" t="s">
        <v>376</v>
      </c>
      <c r="F256" s="105" t="s">
        <v>377</v>
      </c>
      <c r="G256" s="105" t="s">
        <v>17</v>
      </c>
      <c r="H256" s="105" t="s">
        <v>378</v>
      </c>
      <c r="I256" s="181" t="s">
        <v>383</v>
      </c>
      <c r="J256" s="181"/>
      <c r="K256" s="181"/>
      <c r="L256" s="182" t="s">
        <v>44</v>
      </c>
    </row>
    <row r="257" spans="1:12" x14ac:dyDescent="0.25">
      <c r="A257" s="179"/>
      <c r="B257" s="22" t="s">
        <v>24</v>
      </c>
      <c r="C257" s="105" t="s">
        <v>72</v>
      </c>
      <c r="D257" s="105" t="s">
        <v>380</v>
      </c>
      <c r="E257" s="105" t="s">
        <v>381</v>
      </c>
      <c r="F257" s="105" t="s">
        <v>382</v>
      </c>
      <c r="G257" s="105" t="s">
        <v>122</v>
      </c>
      <c r="H257" s="105" t="s">
        <v>379</v>
      </c>
      <c r="I257" s="105" t="s">
        <v>375</v>
      </c>
      <c r="J257" s="105" t="s">
        <v>376</v>
      </c>
      <c r="K257" s="105" t="s">
        <v>377</v>
      </c>
      <c r="L257" s="182"/>
    </row>
    <row r="258" spans="1:12" x14ac:dyDescent="0.25">
      <c r="A258" s="24" t="s">
        <v>420</v>
      </c>
      <c r="B258" s="22"/>
      <c r="C258" s="105"/>
      <c r="D258" s="25"/>
      <c r="E258" s="25"/>
      <c r="F258" s="25"/>
      <c r="G258" s="35">
        <v>3</v>
      </c>
      <c r="H258" s="25"/>
      <c r="I258" s="25"/>
      <c r="J258" s="25"/>
      <c r="K258" s="25"/>
      <c r="L258" s="30">
        <f>G258</f>
        <v>3</v>
      </c>
    </row>
    <row r="259" spans="1:12" x14ac:dyDescent="0.25">
      <c r="A259" s="183" t="s">
        <v>413</v>
      </c>
      <c r="B259" s="184"/>
      <c r="C259" s="184"/>
      <c r="D259" s="184"/>
      <c r="E259" s="184"/>
      <c r="F259" s="184"/>
      <c r="G259" s="184"/>
      <c r="H259" s="184"/>
      <c r="I259" s="184"/>
      <c r="J259" s="184"/>
      <c r="K259" s="184"/>
      <c r="L259" s="31">
        <f>SUM(L258)</f>
        <v>3</v>
      </c>
    </row>
    <row r="260" spans="1:12" x14ac:dyDescent="0.25">
      <c r="A260" s="195" t="s">
        <v>155</v>
      </c>
      <c r="B260" s="196"/>
      <c r="C260" s="41"/>
      <c r="D260" s="191" t="s">
        <v>429</v>
      </c>
      <c r="E260" s="191"/>
      <c r="F260" s="191"/>
      <c r="G260" s="191"/>
      <c r="H260" s="191"/>
      <c r="I260" s="191"/>
      <c r="J260" s="191"/>
      <c r="K260" s="191"/>
      <c r="L260" s="192"/>
    </row>
    <row r="261" spans="1:12" ht="27.75" customHeight="1" x14ac:dyDescent="0.25">
      <c r="A261" s="179" t="s">
        <v>181</v>
      </c>
      <c r="B261" s="22" t="s">
        <v>53</v>
      </c>
      <c r="C261" s="40">
        <v>90220</v>
      </c>
      <c r="D261" s="180" t="s">
        <v>430</v>
      </c>
      <c r="E261" s="180"/>
      <c r="F261" s="180"/>
      <c r="G261" s="180"/>
      <c r="H261" s="180"/>
      <c r="I261" s="180"/>
      <c r="J261" s="180"/>
      <c r="K261" s="180"/>
      <c r="L261" s="27" t="s">
        <v>24</v>
      </c>
    </row>
    <row r="262" spans="1:12" x14ac:dyDescent="0.25">
      <c r="A262" s="179"/>
      <c r="B262" s="22" t="s">
        <v>374</v>
      </c>
      <c r="C262" s="105" t="s">
        <v>384</v>
      </c>
      <c r="D262" s="105" t="s">
        <v>375</v>
      </c>
      <c r="E262" s="105" t="s">
        <v>376</v>
      </c>
      <c r="F262" s="105" t="s">
        <v>377</v>
      </c>
      <c r="G262" s="105" t="s">
        <v>17</v>
      </c>
      <c r="H262" s="105" t="s">
        <v>378</v>
      </c>
      <c r="I262" s="181" t="s">
        <v>383</v>
      </c>
      <c r="J262" s="181"/>
      <c r="K262" s="181"/>
      <c r="L262" s="182" t="s">
        <v>44</v>
      </c>
    </row>
    <row r="263" spans="1:12" x14ac:dyDescent="0.25">
      <c r="A263" s="179"/>
      <c r="B263" s="22" t="s">
        <v>24</v>
      </c>
      <c r="C263" s="105" t="s">
        <v>72</v>
      </c>
      <c r="D263" s="105" t="s">
        <v>380</v>
      </c>
      <c r="E263" s="105" t="s">
        <v>381</v>
      </c>
      <c r="F263" s="105" t="s">
        <v>382</v>
      </c>
      <c r="G263" s="105" t="s">
        <v>122</v>
      </c>
      <c r="H263" s="105" t="s">
        <v>379</v>
      </c>
      <c r="I263" s="105" t="s">
        <v>375</v>
      </c>
      <c r="J263" s="105" t="s">
        <v>376</v>
      </c>
      <c r="K263" s="105" t="s">
        <v>377</v>
      </c>
      <c r="L263" s="182"/>
    </row>
    <row r="264" spans="1:12" x14ac:dyDescent="0.25">
      <c r="A264" s="24" t="s">
        <v>420</v>
      </c>
      <c r="B264" s="22">
        <v>160.78</v>
      </c>
      <c r="C264" s="105"/>
      <c r="D264" s="25"/>
      <c r="E264" s="25"/>
      <c r="F264" s="25"/>
      <c r="G264" s="25"/>
      <c r="H264" s="25"/>
      <c r="I264" s="25"/>
      <c r="J264" s="25"/>
      <c r="K264" s="25"/>
      <c r="L264" s="26">
        <f>B264</f>
        <v>160.78</v>
      </c>
    </row>
    <row r="265" spans="1:12" x14ac:dyDescent="0.25">
      <c r="A265" s="183" t="s">
        <v>413</v>
      </c>
      <c r="B265" s="184"/>
      <c r="C265" s="184"/>
      <c r="D265" s="184"/>
      <c r="E265" s="184"/>
      <c r="F265" s="184"/>
      <c r="G265" s="184"/>
      <c r="H265" s="184"/>
      <c r="I265" s="184"/>
      <c r="J265" s="184"/>
      <c r="K265" s="184"/>
      <c r="L265" s="28">
        <f>SUM(L264)</f>
        <v>160.78</v>
      </c>
    </row>
    <row r="266" spans="1:12" x14ac:dyDescent="0.25">
      <c r="A266" s="189" t="s">
        <v>156</v>
      </c>
      <c r="B266" s="190"/>
      <c r="C266" s="187" t="s">
        <v>158</v>
      </c>
      <c r="D266" s="187"/>
      <c r="E266" s="187"/>
      <c r="F266" s="187"/>
      <c r="G266" s="187"/>
      <c r="H266" s="187"/>
      <c r="I266" s="187"/>
      <c r="J266" s="187"/>
      <c r="K266" s="187"/>
      <c r="L266" s="188"/>
    </row>
    <row r="267" spans="1:12" x14ac:dyDescent="0.25">
      <c r="A267" s="195" t="s">
        <v>159</v>
      </c>
      <c r="B267" s="196"/>
      <c r="C267" s="55"/>
      <c r="D267" s="106" t="s">
        <v>157</v>
      </c>
      <c r="E267" s="106"/>
      <c r="F267" s="106"/>
      <c r="G267" s="106"/>
      <c r="H267" s="106"/>
      <c r="I267" s="106"/>
      <c r="J267" s="106"/>
      <c r="K267" s="106"/>
      <c r="L267" s="120"/>
    </row>
    <row r="268" spans="1:12" x14ac:dyDescent="0.25">
      <c r="A268" s="179" t="s">
        <v>161</v>
      </c>
      <c r="B268" s="22" t="s">
        <v>53</v>
      </c>
      <c r="C268" s="40">
        <v>100203</v>
      </c>
      <c r="D268" s="180" t="s">
        <v>160</v>
      </c>
      <c r="E268" s="180"/>
      <c r="F268" s="180"/>
      <c r="G268" s="180"/>
      <c r="H268" s="180"/>
      <c r="I268" s="180"/>
      <c r="J268" s="180"/>
      <c r="K268" s="180"/>
      <c r="L268" s="27" t="s">
        <v>24</v>
      </c>
    </row>
    <row r="269" spans="1:12" x14ac:dyDescent="0.25">
      <c r="A269" s="179"/>
      <c r="B269" s="22" t="s">
        <v>374</v>
      </c>
      <c r="C269" s="105" t="s">
        <v>384</v>
      </c>
      <c r="D269" s="105" t="s">
        <v>375</v>
      </c>
      <c r="E269" s="105" t="s">
        <v>376</v>
      </c>
      <c r="F269" s="105" t="s">
        <v>377</v>
      </c>
      <c r="G269" s="105" t="s">
        <v>17</v>
      </c>
      <c r="H269" s="105" t="s">
        <v>378</v>
      </c>
      <c r="I269" s="181" t="s">
        <v>383</v>
      </c>
      <c r="J269" s="181"/>
      <c r="K269" s="181"/>
      <c r="L269" s="182" t="s">
        <v>44</v>
      </c>
    </row>
    <row r="270" spans="1:12" x14ac:dyDescent="0.25">
      <c r="A270" s="179"/>
      <c r="B270" s="22" t="s">
        <v>24</v>
      </c>
      <c r="C270" s="105" t="s">
        <v>72</v>
      </c>
      <c r="D270" s="105" t="s">
        <v>380</v>
      </c>
      <c r="E270" s="105" t="s">
        <v>381</v>
      </c>
      <c r="F270" s="105" t="s">
        <v>382</v>
      </c>
      <c r="G270" s="105" t="s">
        <v>122</v>
      </c>
      <c r="H270" s="105" t="s">
        <v>379</v>
      </c>
      <c r="I270" s="105" t="s">
        <v>375</v>
      </c>
      <c r="J270" s="105" t="s">
        <v>376</v>
      </c>
      <c r="K270" s="105" t="s">
        <v>377</v>
      </c>
      <c r="L270" s="182"/>
    </row>
    <row r="271" spans="1:12" x14ac:dyDescent="0.25">
      <c r="A271" s="117" t="s">
        <v>421</v>
      </c>
      <c r="B271" s="35"/>
      <c r="C271" s="37"/>
      <c r="D271" s="35">
        <f>C161</f>
        <v>89.839999999999989</v>
      </c>
      <c r="E271" s="37"/>
      <c r="F271" s="37">
        <f>0.6+0.15</f>
        <v>0.75</v>
      </c>
      <c r="G271" s="37">
        <v>2</v>
      </c>
      <c r="H271" s="105"/>
      <c r="I271" s="105"/>
      <c r="J271" s="105"/>
      <c r="K271" s="105"/>
      <c r="L271" s="30">
        <f>D271*F271*G271</f>
        <v>134.76</v>
      </c>
    </row>
    <row r="272" spans="1:12" x14ac:dyDescent="0.25">
      <c r="A272" s="39" t="s">
        <v>422</v>
      </c>
      <c r="B272" s="37">
        <f>B143</f>
        <v>9.74</v>
      </c>
      <c r="C272" s="37"/>
      <c r="D272" s="37"/>
      <c r="E272" s="37"/>
      <c r="F272" s="37"/>
      <c r="G272" s="25"/>
      <c r="H272" s="25"/>
      <c r="I272" s="25"/>
      <c r="J272" s="25"/>
      <c r="K272" s="25"/>
      <c r="L272" s="30">
        <f>B272</f>
        <v>9.74</v>
      </c>
    </row>
    <row r="273" spans="1:12" x14ac:dyDescent="0.25">
      <c r="A273" s="183" t="s">
        <v>413</v>
      </c>
      <c r="B273" s="184"/>
      <c r="C273" s="184"/>
      <c r="D273" s="184"/>
      <c r="E273" s="184"/>
      <c r="F273" s="184"/>
      <c r="G273" s="184"/>
      <c r="H273" s="184"/>
      <c r="I273" s="184"/>
      <c r="J273" s="184"/>
      <c r="K273" s="184"/>
      <c r="L273" s="31">
        <f>SUM(L271:L272)</f>
        <v>144.5</v>
      </c>
    </row>
    <row r="274" spans="1:12" x14ac:dyDescent="0.25">
      <c r="A274" s="189" t="s">
        <v>164</v>
      </c>
      <c r="B274" s="190"/>
      <c r="C274" s="187" t="s">
        <v>166</v>
      </c>
      <c r="D274" s="187"/>
      <c r="E274" s="187"/>
      <c r="F274" s="187"/>
      <c r="G274" s="187"/>
      <c r="H274" s="187"/>
      <c r="I274" s="187"/>
      <c r="J274" s="187"/>
      <c r="K274" s="187"/>
      <c r="L274" s="188"/>
    </row>
    <row r="275" spans="1:12" x14ac:dyDescent="0.25">
      <c r="A275" s="195" t="s">
        <v>165</v>
      </c>
      <c r="B275" s="196"/>
      <c r="C275" s="41"/>
      <c r="D275" s="191" t="s">
        <v>167</v>
      </c>
      <c r="E275" s="191"/>
      <c r="F275" s="191"/>
      <c r="G275" s="191"/>
      <c r="H275" s="191"/>
      <c r="I275" s="191"/>
      <c r="J275" s="191"/>
      <c r="K275" s="191"/>
      <c r="L275" s="192"/>
    </row>
    <row r="276" spans="1:12" x14ac:dyDescent="0.25">
      <c r="A276" s="43" t="s">
        <v>172</v>
      </c>
      <c r="B276" s="22" t="s">
        <v>53</v>
      </c>
      <c r="C276" s="40">
        <v>110101</v>
      </c>
      <c r="D276" s="180" t="s">
        <v>163</v>
      </c>
      <c r="E276" s="180"/>
      <c r="F276" s="180"/>
      <c r="G276" s="180"/>
      <c r="H276" s="180"/>
      <c r="I276" s="180"/>
      <c r="J276" s="180"/>
      <c r="K276" s="180"/>
      <c r="L276" s="27" t="s">
        <v>24</v>
      </c>
    </row>
    <row r="277" spans="1:12" x14ac:dyDescent="0.25">
      <c r="A277" s="200" t="s">
        <v>17</v>
      </c>
      <c r="B277" s="22" t="s">
        <v>374</v>
      </c>
      <c r="C277" s="105" t="s">
        <v>384</v>
      </c>
      <c r="D277" s="105" t="s">
        <v>375</v>
      </c>
      <c r="E277" s="105" t="s">
        <v>376</v>
      </c>
      <c r="F277" s="105" t="s">
        <v>377</v>
      </c>
      <c r="G277" s="105" t="s">
        <v>17</v>
      </c>
      <c r="H277" s="105" t="s">
        <v>378</v>
      </c>
      <c r="I277" s="181" t="s">
        <v>383</v>
      </c>
      <c r="J277" s="181"/>
      <c r="K277" s="181"/>
      <c r="L277" s="182" t="s">
        <v>44</v>
      </c>
    </row>
    <row r="278" spans="1:12" x14ac:dyDescent="0.25">
      <c r="A278" s="200"/>
      <c r="B278" s="22" t="s">
        <v>24</v>
      </c>
      <c r="C278" s="105" t="s">
        <v>72</v>
      </c>
      <c r="D278" s="105" t="s">
        <v>380</v>
      </c>
      <c r="E278" s="105" t="s">
        <v>381</v>
      </c>
      <c r="F278" s="105" t="s">
        <v>382</v>
      </c>
      <c r="G278" s="105" t="s">
        <v>122</v>
      </c>
      <c r="H278" s="105" t="s">
        <v>379</v>
      </c>
      <c r="I278" s="105" t="s">
        <v>375</v>
      </c>
      <c r="J278" s="105" t="s">
        <v>376</v>
      </c>
      <c r="K278" s="105" t="s">
        <v>377</v>
      </c>
      <c r="L278" s="182"/>
    </row>
    <row r="279" spans="1:12" x14ac:dyDescent="0.25">
      <c r="A279" s="39" t="s">
        <v>402</v>
      </c>
      <c r="B279" s="22">
        <v>3.76</v>
      </c>
      <c r="C279" s="105"/>
      <c r="D279" s="105"/>
      <c r="E279" s="105"/>
      <c r="F279" s="105"/>
      <c r="G279" s="105"/>
      <c r="H279" s="105"/>
      <c r="I279" s="105"/>
      <c r="J279" s="105"/>
      <c r="K279" s="105"/>
      <c r="L279" s="57">
        <f>B279</f>
        <v>3.76</v>
      </c>
    </row>
    <row r="280" spans="1:12" x14ac:dyDescent="0.25">
      <c r="A280" s="24" t="s">
        <v>403</v>
      </c>
      <c r="B280" s="22">
        <v>3.76</v>
      </c>
      <c r="C280" s="105"/>
      <c r="D280" s="25"/>
      <c r="E280" s="25"/>
      <c r="F280" s="25"/>
      <c r="G280" s="25"/>
      <c r="H280" s="25"/>
      <c r="I280" s="25"/>
      <c r="J280" s="25"/>
      <c r="K280" s="25"/>
      <c r="L280" s="57">
        <f>B280</f>
        <v>3.76</v>
      </c>
    </row>
    <row r="281" spans="1:12" x14ac:dyDescent="0.25">
      <c r="A281" s="183" t="s">
        <v>413</v>
      </c>
      <c r="B281" s="184"/>
      <c r="C281" s="184"/>
      <c r="D281" s="184"/>
      <c r="E281" s="184"/>
      <c r="F281" s="184"/>
      <c r="G281" s="184"/>
      <c r="H281" s="184"/>
      <c r="I281" s="184"/>
      <c r="J281" s="184"/>
      <c r="K281" s="184"/>
      <c r="L281" s="28">
        <f>SUM(L279:L280)</f>
        <v>7.52</v>
      </c>
    </row>
    <row r="282" spans="1:12" x14ac:dyDescent="0.25">
      <c r="A282" s="195" t="s">
        <v>168</v>
      </c>
      <c r="B282" s="196"/>
      <c r="C282" s="41"/>
      <c r="D282" s="191" t="s">
        <v>169</v>
      </c>
      <c r="E282" s="191"/>
      <c r="F282" s="191"/>
      <c r="G282" s="191"/>
      <c r="H282" s="191"/>
      <c r="I282" s="191"/>
      <c r="J282" s="191"/>
      <c r="K282" s="191"/>
      <c r="L282" s="192"/>
    </row>
    <row r="283" spans="1:12" x14ac:dyDescent="0.25">
      <c r="A283" s="179" t="s">
        <v>171</v>
      </c>
      <c r="B283" s="22" t="s">
        <v>53</v>
      </c>
      <c r="C283" s="40">
        <v>110201</v>
      </c>
      <c r="D283" s="180" t="s">
        <v>170</v>
      </c>
      <c r="E283" s="180"/>
      <c r="F283" s="180"/>
      <c r="G283" s="180"/>
      <c r="H283" s="180"/>
      <c r="I283" s="180"/>
      <c r="J283" s="180"/>
      <c r="K283" s="180"/>
      <c r="L283" s="27" t="s">
        <v>24</v>
      </c>
    </row>
    <row r="284" spans="1:12" x14ac:dyDescent="0.25">
      <c r="A284" s="179"/>
      <c r="B284" s="22" t="s">
        <v>374</v>
      </c>
      <c r="C284" s="105" t="s">
        <v>384</v>
      </c>
      <c r="D284" s="105" t="s">
        <v>375</v>
      </c>
      <c r="E284" s="105" t="s">
        <v>376</v>
      </c>
      <c r="F284" s="105" t="s">
        <v>377</v>
      </c>
      <c r="G284" s="105" t="s">
        <v>17</v>
      </c>
      <c r="H284" s="105" t="s">
        <v>378</v>
      </c>
      <c r="I284" s="181" t="s">
        <v>383</v>
      </c>
      <c r="J284" s="181"/>
      <c r="K284" s="181"/>
      <c r="L284" s="182" t="s">
        <v>44</v>
      </c>
    </row>
    <row r="285" spans="1:12" x14ac:dyDescent="0.25">
      <c r="A285" s="179"/>
      <c r="B285" s="22" t="s">
        <v>24</v>
      </c>
      <c r="C285" s="105" t="s">
        <v>72</v>
      </c>
      <c r="D285" s="105" t="s">
        <v>380</v>
      </c>
      <c r="E285" s="105" t="s">
        <v>381</v>
      </c>
      <c r="F285" s="105" t="s">
        <v>382</v>
      </c>
      <c r="G285" s="105" t="s">
        <v>122</v>
      </c>
      <c r="H285" s="105" t="s">
        <v>379</v>
      </c>
      <c r="I285" s="105" t="s">
        <v>375</v>
      </c>
      <c r="J285" s="105" t="s">
        <v>376</v>
      </c>
      <c r="K285" s="105" t="s">
        <v>377</v>
      </c>
      <c r="L285" s="182"/>
    </row>
    <row r="286" spans="1:12" x14ac:dyDescent="0.25">
      <c r="A286" s="117" t="s">
        <v>404</v>
      </c>
      <c r="B286" s="35">
        <v>2.7</v>
      </c>
      <c r="C286" s="105"/>
      <c r="D286" s="105"/>
      <c r="E286" s="105"/>
      <c r="F286" s="105"/>
      <c r="G286" s="105"/>
      <c r="H286" s="105"/>
      <c r="I286" s="105"/>
      <c r="J286" s="105"/>
      <c r="K286" s="105"/>
      <c r="L286" s="30">
        <f t="shared" ref="L286:L289" si="3">B286</f>
        <v>2.7</v>
      </c>
    </row>
    <row r="287" spans="1:12" x14ac:dyDescent="0.25">
      <c r="A287" s="117" t="s">
        <v>405</v>
      </c>
      <c r="B287" s="35">
        <v>2.7</v>
      </c>
      <c r="C287" s="105"/>
      <c r="D287" s="105"/>
      <c r="E287" s="105"/>
      <c r="F287" s="105"/>
      <c r="G287" s="105"/>
      <c r="H287" s="105"/>
      <c r="I287" s="105"/>
      <c r="J287" s="105"/>
      <c r="K287" s="105"/>
      <c r="L287" s="30">
        <f t="shared" si="3"/>
        <v>2.7</v>
      </c>
    </row>
    <row r="288" spans="1:12" x14ac:dyDescent="0.25">
      <c r="A288" s="117" t="s">
        <v>406</v>
      </c>
      <c r="B288" s="35">
        <v>14.04</v>
      </c>
      <c r="C288" s="105"/>
      <c r="D288" s="105"/>
      <c r="E288" s="105"/>
      <c r="F288" s="105"/>
      <c r="G288" s="105"/>
      <c r="H288" s="105"/>
      <c r="I288" s="105"/>
      <c r="J288" s="105"/>
      <c r="K288" s="105"/>
      <c r="L288" s="30">
        <f t="shared" si="3"/>
        <v>14.04</v>
      </c>
    </row>
    <row r="289" spans="1:12" x14ac:dyDescent="0.25">
      <c r="A289" s="117" t="s">
        <v>407</v>
      </c>
      <c r="B289" s="35">
        <v>4.8499999999999996</v>
      </c>
      <c r="C289" s="105"/>
      <c r="D289" s="105"/>
      <c r="E289" s="105"/>
      <c r="F289" s="105"/>
      <c r="G289" s="105"/>
      <c r="H289" s="105"/>
      <c r="I289" s="105"/>
      <c r="J289" s="105"/>
      <c r="K289" s="105"/>
      <c r="L289" s="30">
        <f t="shared" si="3"/>
        <v>4.8499999999999996</v>
      </c>
    </row>
    <row r="290" spans="1:12" x14ac:dyDescent="0.25">
      <c r="A290" s="183" t="s">
        <v>413</v>
      </c>
      <c r="B290" s="184"/>
      <c r="C290" s="184"/>
      <c r="D290" s="184"/>
      <c r="E290" s="184"/>
      <c r="F290" s="184"/>
      <c r="G290" s="184"/>
      <c r="H290" s="184"/>
      <c r="I290" s="184"/>
      <c r="J290" s="184"/>
      <c r="K290" s="184"/>
      <c r="L290" s="31">
        <f>SUM(L286:L289)</f>
        <v>24.29</v>
      </c>
    </row>
    <row r="291" spans="1:12" x14ac:dyDescent="0.25">
      <c r="A291" s="179" t="s">
        <v>171</v>
      </c>
      <c r="B291" s="22" t="s">
        <v>53</v>
      </c>
      <c r="C291" s="40">
        <v>110210</v>
      </c>
      <c r="D291" s="180" t="s">
        <v>552</v>
      </c>
      <c r="E291" s="180"/>
      <c r="F291" s="180"/>
      <c r="G291" s="180"/>
      <c r="H291" s="180"/>
      <c r="I291" s="180"/>
      <c r="J291" s="180"/>
      <c r="K291" s="180"/>
      <c r="L291" s="27" t="s">
        <v>24</v>
      </c>
    </row>
    <row r="292" spans="1:12" x14ac:dyDescent="0.25">
      <c r="A292" s="179"/>
      <c r="B292" s="22" t="s">
        <v>374</v>
      </c>
      <c r="C292" s="105" t="s">
        <v>384</v>
      </c>
      <c r="D292" s="105" t="s">
        <v>375</v>
      </c>
      <c r="E292" s="105" t="s">
        <v>376</v>
      </c>
      <c r="F292" s="105" t="s">
        <v>377</v>
      </c>
      <c r="G292" s="105" t="s">
        <v>17</v>
      </c>
      <c r="H292" s="105" t="s">
        <v>378</v>
      </c>
      <c r="I292" s="181" t="s">
        <v>383</v>
      </c>
      <c r="J292" s="181"/>
      <c r="K292" s="181"/>
      <c r="L292" s="182" t="s">
        <v>44</v>
      </c>
    </row>
    <row r="293" spans="1:12" x14ac:dyDescent="0.25">
      <c r="A293" s="179"/>
      <c r="B293" s="22" t="s">
        <v>24</v>
      </c>
      <c r="C293" s="105" t="s">
        <v>72</v>
      </c>
      <c r="D293" s="105" t="s">
        <v>380</v>
      </c>
      <c r="E293" s="105" t="s">
        <v>381</v>
      </c>
      <c r="F293" s="105" t="s">
        <v>382</v>
      </c>
      <c r="G293" s="105" t="s">
        <v>122</v>
      </c>
      <c r="H293" s="105" t="s">
        <v>379</v>
      </c>
      <c r="I293" s="105" t="s">
        <v>375</v>
      </c>
      <c r="J293" s="105" t="s">
        <v>376</v>
      </c>
      <c r="K293" s="105" t="s">
        <v>377</v>
      </c>
      <c r="L293" s="182"/>
    </row>
    <row r="294" spans="1:12" x14ac:dyDescent="0.25">
      <c r="A294" s="117" t="s">
        <v>400</v>
      </c>
      <c r="B294" s="35">
        <v>28.99</v>
      </c>
      <c r="C294" s="105"/>
      <c r="D294" s="105"/>
      <c r="E294" s="105"/>
      <c r="F294" s="105"/>
      <c r="G294" s="105"/>
      <c r="H294" s="105"/>
      <c r="I294" s="105"/>
      <c r="J294" s="105"/>
      <c r="K294" s="105"/>
      <c r="L294" s="30">
        <f t="shared" ref="L294:L296" si="4">B294</f>
        <v>28.99</v>
      </c>
    </row>
    <row r="295" spans="1:12" x14ac:dyDescent="0.25">
      <c r="A295" s="117" t="s">
        <v>401</v>
      </c>
      <c r="B295" s="35">
        <v>23.55</v>
      </c>
      <c r="C295" s="105"/>
      <c r="D295" s="105"/>
      <c r="E295" s="105"/>
      <c r="F295" s="105"/>
      <c r="G295" s="105"/>
      <c r="H295" s="105"/>
      <c r="I295" s="105"/>
      <c r="J295" s="105"/>
      <c r="K295" s="105"/>
      <c r="L295" s="30">
        <f t="shared" si="4"/>
        <v>23.55</v>
      </c>
    </row>
    <row r="296" spans="1:12" x14ac:dyDescent="0.25">
      <c r="A296" s="117" t="s">
        <v>408</v>
      </c>
      <c r="B296" s="35">
        <v>37.26</v>
      </c>
      <c r="C296" s="105"/>
      <c r="D296" s="105"/>
      <c r="E296" s="105"/>
      <c r="F296" s="105"/>
      <c r="G296" s="105"/>
      <c r="H296" s="105"/>
      <c r="I296" s="105"/>
      <c r="J296" s="105"/>
      <c r="K296" s="105"/>
      <c r="L296" s="30">
        <f t="shared" si="4"/>
        <v>37.26</v>
      </c>
    </row>
    <row r="297" spans="1:12" x14ac:dyDescent="0.25">
      <c r="A297" s="183" t="s">
        <v>413</v>
      </c>
      <c r="B297" s="184"/>
      <c r="C297" s="184"/>
      <c r="D297" s="184"/>
      <c r="E297" s="184"/>
      <c r="F297" s="184"/>
      <c r="G297" s="184"/>
      <c r="H297" s="184"/>
      <c r="I297" s="184"/>
      <c r="J297" s="184"/>
      <c r="K297" s="184"/>
      <c r="L297" s="31">
        <f>SUM(L294:L296)</f>
        <v>89.8</v>
      </c>
    </row>
    <row r="298" spans="1:12" x14ac:dyDescent="0.25">
      <c r="A298" s="195" t="s">
        <v>173</v>
      </c>
      <c r="B298" s="196"/>
      <c r="C298" s="41"/>
      <c r="D298" s="191" t="s">
        <v>175</v>
      </c>
      <c r="E298" s="191"/>
      <c r="F298" s="191"/>
      <c r="G298" s="191"/>
      <c r="H298" s="191"/>
      <c r="I298" s="191"/>
      <c r="J298" s="191"/>
      <c r="K298" s="191"/>
      <c r="L298" s="192"/>
    </row>
    <row r="299" spans="1:12" x14ac:dyDescent="0.25">
      <c r="A299" s="179" t="s">
        <v>174</v>
      </c>
      <c r="B299" s="22" t="s">
        <v>53</v>
      </c>
      <c r="C299" s="40">
        <v>110301</v>
      </c>
      <c r="D299" s="180" t="s">
        <v>176</v>
      </c>
      <c r="E299" s="180"/>
      <c r="F299" s="180"/>
      <c r="G299" s="180"/>
      <c r="H299" s="180"/>
      <c r="I299" s="180"/>
      <c r="J299" s="180"/>
      <c r="K299" s="180"/>
      <c r="L299" s="27" t="s">
        <v>24</v>
      </c>
    </row>
    <row r="300" spans="1:12" x14ac:dyDescent="0.25">
      <c r="A300" s="179"/>
      <c r="B300" s="22" t="s">
        <v>374</v>
      </c>
      <c r="C300" s="105" t="s">
        <v>384</v>
      </c>
      <c r="D300" s="105" t="s">
        <v>375</v>
      </c>
      <c r="E300" s="105" t="s">
        <v>376</v>
      </c>
      <c r="F300" s="105" t="s">
        <v>377</v>
      </c>
      <c r="G300" s="105" t="s">
        <v>17</v>
      </c>
      <c r="H300" s="105" t="s">
        <v>378</v>
      </c>
      <c r="I300" s="181" t="s">
        <v>383</v>
      </c>
      <c r="J300" s="181"/>
      <c r="K300" s="181"/>
      <c r="L300" s="182" t="s">
        <v>44</v>
      </c>
    </row>
    <row r="301" spans="1:12" x14ac:dyDescent="0.25">
      <c r="A301" s="179"/>
      <c r="B301" s="22" t="s">
        <v>24</v>
      </c>
      <c r="C301" s="105" t="s">
        <v>72</v>
      </c>
      <c r="D301" s="105" t="s">
        <v>380</v>
      </c>
      <c r="E301" s="105" t="s">
        <v>381</v>
      </c>
      <c r="F301" s="105" t="s">
        <v>382</v>
      </c>
      <c r="G301" s="105" t="s">
        <v>122</v>
      </c>
      <c r="H301" s="105" t="s">
        <v>379</v>
      </c>
      <c r="I301" s="105"/>
      <c r="J301" s="105" t="s">
        <v>409</v>
      </c>
      <c r="K301" s="105" t="s">
        <v>410</v>
      </c>
      <c r="L301" s="182"/>
    </row>
    <row r="302" spans="1:12" x14ac:dyDescent="0.25">
      <c r="A302" s="117" t="s">
        <v>402</v>
      </c>
      <c r="B302" s="22"/>
      <c r="C302" s="35">
        <v>8.01</v>
      </c>
      <c r="D302" s="105"/>
      <c r="E302" s="105"/>
      <c r="F302" s="35">
        <v>1.8</v>
      </c>
      <c r="G302" s="105"/>
      <c r="H302" s="105"/>
      <c r="I302" s="105"/>
      <c r="J302" s="35">
        <f>0.8*2.1</f>
        <v>1.6800000000000002</v>
      </c>
      <c r="K302" s="35">
        <f>0.5*0.6</f>
        <v>0.3</v>
      </c>
      <c r="L302" s="119">
        <f>(C302*F302)-J302-K302</f>
        <v>12.437999999999999</v>
      </c>
    </row>
    <row r="303" spans="1:12" x14ac:dyDescent="0.25">
      <c r="A303" s="117" t="s">
        <v>403</v>
      </c>
      <c r="B303" s="22"/>
      <c r="C303" s="35">
        <v>8.01</v>
      </c>
      <c r="D303" s="105"/>
      <c r="E303" s="105"/>
      <c r="F303" s="35">
        <v>1.8</v>
      </c>
      <c r="G303" s="105"/>
      <c r="H303" s="105"/>
      <c r="I303" s="105"/>
      <c r="J303" s="35">
        <f>0.8*2.1</f>
        <v>1.6800000000000002</v>
      </c>
      <c r="K303" s="35">
        <f>0.5*0.6</f>
        <v>0.3</v>
      </c>
      <c r="L303" s="119">
        <f t="shared" ref="L303:L305" si="5">(C303*F303)-J303-K303</f>
        <v>12.437999999999999</v>
      </c>
    </row>
    <row r="304" spans="1:12" x14ac:dyDescent="0.25">
      <c r="A304" s="24" t="s">
        <v>406</v>
      </c>
      <c r="B304" s="22"/>
      <c r="C304" s="35">
        <v>15.21</v>
      </c>
      <c r="D304" s="25"/>
      <c r="E304" s="25"/>
      <c r="F304" s="35">
        <v>3</v>
      </c>
      <c r="G304" s="25"/>
      <c r="H304" s="25"/>
      <c r="I304" s="25"/>
      <c r="J304" s="35">
        <f>(0.8*2.1)+(0.8*2.1)+(0.6*2.1)</f>
        <v>4.62</v>
      </c>
      <c r="K304" s="35">
        <f>(2*1.1)+(0.8*0.6)</f>
        <v>2.68</v>
      </c>
      <c r="L304" s="119">
        <f t="shared" si="5"/>
        <v>38.330000000000005</v>
      </c>
    </row>
    <row r="305" spans="1:12" x14ac:dyDescent="0.25">
      <c r="A305" s="24" t="s">
        <v>405</v>
      </c>
      <c r="B305" s="22"/>
      <c r="C305" s="35">
        <v>6.6</v>
      </c>
      <c r="D305" s="25"/>
      <c r="E305" s="25"/>
      <c r="F305" s="35">
        <v>3</v>
      </c>
      <c r="G305" s="25"/>
      <c r="H305" s="25"/>
      <c r="I305" s="25"/>
      <c r="J305" s="35">
        <f>0.8*2.1</f>
        <v>1.6800000000000002</v>
      </c>
      <c r="K305" s="35">
        <f>1.35*1</f>
        <v>1.35</v>
      </c>
      <c r="L305" s="119">
        <f t="shared" si="5"/>
        <v>16.769999999999996</v>
      </c>
    </row>
    <row r="306" spans="1:12" x14ac:dyDescent="0.25">
      <c r="A306" s="183" t="s">
        <v>413</v>
      </c>
      <c r="B306" s="184"/>
      <c r="C306" s="184"/>
      <c r="D306" s="184"/>
      <c r="E306" s="184"/>
      <c r="F306" s="184"/>
      <c r="G306" s="184"/>
      <c r="H306" s="184"/>
      <c r="I306" s="184"/>
      <c r="J306" s="184"/>
      <c r="K306" s="184"/>
      <c r="L306" s="31">
        <f>SUM(L302:L305)</f>
        <v>79.975999999999999</v>
      </c>
    </row>
    <row r="307" spans="1:12" ht="26.25" customHeight="1" x14ac:dyDescent="0.25">
      <c r="A307" s="179" t="s">
        <v>178</v>
      </c>
      <c r="B307" s="22" t="s">
        <v>53</v>
      </c>
      <c r="C307" s="40">
        <v>110302</v>
      </c>
      <c r="D307" s="180" t="s">
        <v>177</v>
      </c>
      <c r="E307" s="180"/>
      <c r="F307" s="180"/>
      <c r="G307" s="180"/>
      <c r="H307" s="180"/>
      <c r="I307" s="180"/>
      <c r="J307" s="180"/>
      <c r="K307" s="180"/>
      <c r="L307" s="27" t="s">
        <v>24</v>
      </c>
    </row>
    <row r="308" spans="1:12" x14ac:dyDescent="0.25">
      <c r="A308" s="179"/>
      <c r="B308" s="22" t="s">
        <v>374</v>
      </c>
      <c r="C308" s="105" t="s">
        <v>384</v>
      </c>
      <c r="D308" s="105" t="s">
        <v>375</v>
      </c>
      <c r="E308" s="105" t="s">
        <v>376</v>
      </c>
      <c r="F308" s="105" t="s">
        <v>377</v>
      </c>
      <c r="G308" s="105" t="s">
        <v>17</v>
      </c>
      <c r="H308" s="105" t="s">
        <v>378</v>
      </c>
      <c r="I308" s="181" t="s">
        <v>383</v>
      </c>
      <c r="J308" s="181"/>
      <c r="K308" s="181"/>
      <c r="L308" s="182" t="s">
        <v>44</v>
      </c>
    </row>
    <row r="309" spans="1:12" x14ac:dyDescent="0.25">
      <c r="A309" s="179"/>
      <c r="B309" s="22" t="s">
        <v>24</v>
      </c>
      <c r="C309" s="105" t="s">
        <v>72</v>
      </c>
      <c r="D309" s="105" t="s">
        <v>380</v>
      </c>
      <c r="E309" s="105" t="s">
        <v>381</v>
      </c>
      <c r="F309" s="105" t="s">
        <v>382</v>
      </c>
      <c r="G309" s="105" t="s">
        <v>122</v>
      </c>
      <c r="H309" s="105" t="s">
        <v>379</v>
      </c>
      <c r="I309" s="105" t="s">
        <v>375</v>
      </c>
      <c r="J309" s="105" t="s">
        <v>376</v>
      </c>
      <c r="K309" s="105" t="s">
        <v>377</v>
      </c>
      <c r="L309" s="182"/>
    </row>
    <row r="310" spans="1:12" x14ac:dyDescent="0.25">
      <c r="A310" s="24"/>
      <c r="B310" s="35">
        <f>L326-L306</f>
        <v>285.03399999999999</v>
      </c>
      <c r="C310" s="105"/>
      <c r="D310" s="25"/>
      <c r="E310" s="25"/>
      <c r="F310" s="25"/>
      <c r="G310" s="25"/>
      <c r="H310" s="25"/>
      <c r="I310" s="25"/>
      <c r="J310" s="25"/>
      <c r="K310" s="25"/>
      <c r="L310" s="30">
        <f>B310</f>
        <v>285.03399999999999</v>
      </c>
    </row>
    <row r="311" spans="1:12" x14ac:dyDescent="0.25">
      <c r="A311" s="183" t="s">
        <v>413</v>
      </c>
      <c r="B311" s="184"/>
      <c r="C311" s="184"/>
      <c r="D311" s="184"/>
      <c r="E311" s="184"/>
      <c r="F311" s="184"/>
      <c r="G311" s="184"/>
      <c r="H311" s="184"/>
      <c r="I311" s="184"/>
      <c r="J311" s="184"/>
      <c r="K311" s="184"/>
      <c r="L311" s="31">
        <f>SUM(L310)</f>
        <v>285.03399999999999</v>
      </c>
    </row>
    <row r="312" spans="1:12" x14ac:dyDescent="0.25">
      <c r="A312" s="189" t="s">
        <v>179</v>
      </c>
      <c r="B312" s="190"/>
      <c r="C312" s="187" t="s">
        <v>182</v>
      </c>
      <c r="D312" s="187"/>
      <c r="E312" s="187"/>
      <c r="F312" s="187"/>
      <c r="G312" s="187"/>
      <c r="H312" s="187"/>
      <c r="I312" s="187"/>
      <c r="J312" s="187"/>
      <c r="K312" s="187"/>
      <c r="L312" s="188"/>
    </row>
    <row r="313" spans="1:12" x14ac:dyDescent="0.25">
      <c r="A313" s="195" t="s">
        <v>183</v>
      </c>
      <c r="B313" s="196"/>
      <c r="C313" s="41"/>
      <c r="D313" s="191" t="s">
        <v>167</v>
      </c>
      <c r="E313" s="191"/>
      <c r="F313" s="191"/>
      <c r="G313" s="191"/>
      <c r="H313" s="191"/>
      <c r="I313" s="191"/>
      <c r="J313" s="191"/>
      <c r="K313" s="191"/>
      <c r="L313" s="192"/>
    </row>
    <row r="314" spans="1:12" x14ac:dyDescent="0.25">
      <c r="A314" s="179" t="s">
        <v>186</v>
      </c>
      <c r="B314" s="22" t="s">
        <v>53</v>
      </c>
      <c r="C314" s="40">
        <v>120101</v>
      </c>
      <c r="D314" s="207" t="s">
        <v>184</v>
      </c>
      <c r="E314" s="207"/>
      <c r="F314" s="207"/>
      <c r="G314" s="207"/>
      <c r="H314" s="207"/>
      <c r="I314" s="207"/>
      <c r="J314" s="207"/>
      <c r="K314" s="207"/>
      <c r="L314" s="27" t="s">
        <v>24</v>
      </c>
    </row>
    <row r="315" spans="1:12" x14ac:dyDescent="0.25">
      <c r="A315" s="179"/>
      <c r="B315" s="22" t="s">
        <v>374</v>
      </c>
      <c r="C315" s="105" t="s">
        <v>384</v>
      </c>
      <c r="D315" s="105" t="s">
        <v>375</v>
      </c>
      <c r="E315" s="105" t="s">
        <v>376</v>
      </c>
      <c r="F315" s="105" t="s">
        <v>377</v>
      </c>
      <c r="G315" s="105" t="s">
        <v>17</v>
      </c>
      <c r="H315" s="105" t="s">
        <v>378</v>
      </c>
      <c r="I315" s="181" t="s">
        <v>383</v>
      </c>
      <c r="J315" s="181"/>
      <c r="K315" s="181"/>
      <c r="L315" s="182" t="s">
        <v>44</v>
      </c>
    </row>
    <row r="316" spans="1:12" x14ac:dyDescent="0.25">
      <c r="A316" s="179"/>
      <c r="B316" s="22" t="s">
        <v>24</v>
      </c>
      <c r="C316" s="105" t="s">
        <v>72</v>
      </c>
      <c r="D316" s="105" t="s">
        <v>380</v>
      </c>
      <c r="E316" s="105" t="s">
        <v>381</v>
      </c>
      <c r="F316" s="105" t="s">
        <v>382</v>
      </c>
      <c r="G316" s="105" t="s">
        <v>122</v>
      </c>
      <c r="H316" s="105" t="s">
        <v>379</v>
      </c>
      <c r="I316" s="105" t="s">
        <v>375</v>
      </c>
      <c r="J316" s="105" t="s">
        <v>376</v>
      </c>
      <c r="K316" s="105" t="s">
        <v>377</v>
      </c>
      <c r="L316" s="182"/>
    </row>
    <row r="317" spans="1:12" x14ac:dyDescent="0.25">
      <c r="A317" s="117" t="s">
        <v>400</v>
      </c>
      <c r="B317" s="22"/>
      <c r="C317" s="35">
        <v>22.62</v>
      </c>
      <c r="D317" s="105"/>
      <c r="E317" s="105"/>
      <c r="F317" s="35">
        <v>3</v>
      </c>
      <c r="G317" s="105"/>
      <c r="H317" s="105"/>
      <c r="I317" s="105"/>
      <c r="J317" s="105"/>
      <c r="K317" s="105"/>
      <c r="L317" s="119">
        <f>C317*F317</f>
        <v>67.86</v>
      </c>
    </row>
    <row r="318" spans="1:12" x14ac:dyDescent="0.25">
      <c r="A318" s="117" t="s">
        <v>401</v>
      </c>
      <c r="B318" s="22"/>
      <c r="C318" s="35">
        <v>19.850000000000001</v>
      </c>
      <c r="D318" s="105"/>
      <c r="E318" s="105"/>
      <c r="F318" s="35">
        <v>3</v>
      </c>
      <c r="G318" s="105"/>
      <c r="H318" s="105"/>
      <c r="I318" s="105"/>
      <c r="J318" s="105"/>
      <c r="K318" s="105"/>
      <c r="L318" s="119">
        <f t="shared" ref="L318:L325" si="6">C318*F318</f>
        <v>59.550000000000004</v>
      </c>
    </row>
    <row r="319" spans="1:12" x14ac:dyDescent="0.25">
      <c r="A319" s="117" t="s">
        <v>402</v>
      </c>
      <c r="B319" s="22"/>
      <c r="C319" s="35">
        <v>8.01</v>
      </c>
      <c r="D319" s="105"/>
      <c r="E319" s="105"/>
      <c r="F319" s="35">
        <v>3</v>
      </c>
      <c r="G319" s="105"/>
      <c r="H319" s="105"/>
      <c r="I319" s="105"/>
      <c r="J319" s="105"/>
      <c r="K319" s="105"/>
      <c r="L319" s="119">
        <f t="shared" si="6"/>
        <v>24.03</v>
      </c>
    </row>
    <row r="320" spans="1:12" x14ac:dyDescent="0.25">
      <c r="A320" s="117" t="s">
        <v>403</v>
      </c>
      <c r="B320" s="22"/>
      <c r="C320" s="35">
        <v>8.01</v>
      </c>
      <c r="D320" s="105"/>
      <c r="E320" s="105"/>
      <c r="F320" s="35">
        <v>3</v>
      </c>
      <c r="G320" s="105"/>
      <c r="H320" s="105"/>
      <c r="I320" s="105"/>
      <c r="J320" s="105"/>
      <c r="K320" s="105"/>
      <c r="L320" s="119">
        <f t="shared" si="6"/>
        <v>24.03</v>
      </c>
    </row>
    <row r="321" spans="1:12" x14ac:dyDescent="0.25">
      <c r="A321" s="117" t="s">
        <v>404</v>
      </c>
      <c r="B321" s="22"/>
      <c r="C321" s="35">
        <v>6.6</v>
      </c>
      <c r="D321" s="105"/>
      <c r="E321" s="105"/>
      <c r="F321" s="35">
        <v>3</v>
      </c>
      <c r="G321" s="105"/>
      <c r="H321" s="105"/>
      <c r="I321" s="105"/>
      <c r="J321" s="105"/>
      <c r="K321" s="105"/>
      <c r="L321" s="119">
        <f t="shared" si="6"/>
        <v>19.799999999999997</v>
      </c>
    </row>
    <row r="322" spans="1:12" x14ac:dyDescent="0.25">
      <c r="A322" s="117" t="s">
        <v>405</v>
      </c>
      <c r="B322" s="22"/>
      <c r="C322" s="35">
        <v>6.6</v>
      </c>
      <c r="D322" s="105"/>
      <c r="E322" s="105"/>
      <c r="F322" s="35">
        <v>3</v>
      </c>
      <c r="G322" s="105"/>
      <c r="H322" s="105"/>
      <c r="I322" s="105"/>
      <c r="J322" s="105"/>
      <c r="K322" s="105"/>
      <c r="L322" s="119">
        <f t="shared" si="6"/>
        <v>19.799999999999997</v>
      </c>
    </row>
    <row r="323" spans="1:12" x14ac:dyDescent="0.25">
      <c r="A323" s="117" t="s">
        <v>406</v>
      </c>
      <c r="B323" s="22"/>
      <c r="C323" s="35">
        <v>15.21</v>
      </c>
      <c r="D323" s="105"/>
      <c r="E323" s="105"/>
      <c r="F323" s="35">
        <v>3</v>
      </c>
      <c r="G323" s="105"/>
      <c r="H323" s="105"/>
      <c r="I323" s="105"/>
      <c r="J323" s="105"/>
      <c r="K323" s="105"/>
      <c r="L323" s="119">
        <f t="shared" si="6"/>
        <v>45.63</v>
      </c>
    </row>
    <row r="324" spans="1:12" x14ac:dyDescent="0.25">
      <c r="A324" s="117" t="s">
        <v>407</v>
      </c>
      <c r="B324" s="22"/>
      <c r="C324" s="35">
        <v>10.32</v>
      </c>
      <c r="D324" s="105"/>
      <c r="E324" s="105"/>
      <c r="F324" s="35">
        <v>3</v>
      </c>
      <c r="G324" s="105"/>
      <c r="H324" s="105"/>
      <c r="I324" s="105"/>
      <c r="J324" s="105"/>
      <c r="K324" s="105"/>
      <c r="L324" s="119">
        <f t="shared" si="6"/>
        <v>30.96</v>
      </c>
    </row>
    <row r="325" spans="1:12" x14ac:dyDescent="0.25">
      <c r="A325" s="117" t="s">
        <v>408</v>
      </c>
      <c r="B325" s="22"/>
      <c r="C325" s="35">
        <v>24.45</v>
      </c>
      <c r="D325" s="105"/>
      <c r="E325" s="105"/>
      <c r="F325" s="35">
        <v>3</v>
      </c>
      <c r="G325" s="105"/>
      <c r="H325" s="105"/>
      <c r="I325" s="105"/>
      <c r="J325" s="105"/>
      <c r="K325" s="105"/>
      <c r="L325" s="119">
        <f t="shared" si="6"/>
        <v>73.349999999999994</v>
      </c>
    </row>
    <row r="326" spans="1:12" x14ac:dyDescent="0.25">
      <c r="A326" s="183" t="s">
        <v>413</v>
      </c>
      <c r="B326" s="184"/>
      <c r="C326" s="184"/>
      <c r="D326" s="184"/>
      <c r="E326" s="184"/>
      <c r="F326" s="184"/>
      <c r="G326" s="184"/>
      <c r="H326" s="184"/>
      <c r="I326" s="184"/>
      <c r="J326" s="184"/>
      <c r="K326" s="184"/>
      <c r="L326" s="31">
        <f>SUM(L317:L325)</f>
        <v>365.01</v>
      </c>
    </row>
    <row r="327" spans="1:12" x14ac:dyDescent="0.25">
      <c r="A327" s="195" t="s">
        <v>185</v>
      </c>
      <c r="B327" s="196"/>
      <c r="C327" s="41"/>
      <c r="D327" s="191" t="s">
        <v>192</v>
      </c>
      <c r="E327" s="191"/>
      <c r="F327" s="191"/>
      <c r="G327" s="191"/>
      <c r="H327" s="191"/>
      <c r="I327" s="191"/>
      <c r="J327" s="191"/>
      <c r="K327" s="191"/>
      <c r="L327" s="192"/>
    </row>
    <row r="328" spans="1:12" ht="27.75" customHeight="1" x14ac:dyDescent="0.25">
      <c r="A328" s="179" t="s">
        <v>187</v>
      </c>
      <c r="B328" s="22" t="s">
        <v>53</v>
      </c>
      <c r="C328" s="40">
        <v>120221</v>
      </c>
      <c r="D328" s="207" t="s">
        <v>427</v>
      </c>
      <c r="E328" s="207"/>
      <c r="F328" s="207"/>
      <c r="G328" s="207"/>
      <c r="H328" s="207"/>
      <c r="I328" s="207"/>
      <c r="J328" s="207"/>
      <c r="K328" s="207"/>
      <c r="L328" s="27" t="s">
        <v>24</v>
      </c>
    </row>
    <row r="329" spans="1:12" x14ac:dyDescent="0.25">
      <c r="A329" s="179"/>
      <c r="B329" s="22" t="s">
        <v>374</v>
      </c>
      <c r="C329" s="105" t="s">
        <v>384</v>
      </c>
      <c r="D329" s="105" t="s">
        <v>375</v>
      </c>
      <c r="E329" s="105" t="s">
        <v>376</v>
      </c>
      <c r="F329" s="105" t="s">
        <v>377</v>
      </c>
      <c r="G329" s="105" t="s">
        <v>17</v>
      </c>
      <c r="H329" s="105" t="s">
        <v>378</v>
      </c>
      <c r="I329" s="181" t="s">
        <v>383</v>
      </c>
      <c r="J329" s="181"/>
      <c r="K329" s="181"/>
      <c r="L329" s="182" t="s">
        <v>44</v>
      </c>
    </row>
    <row r="330" spans="1:12" x14ac:dyDescent="0.25">
      <c r="A330" s="179"/>
      <c r="B330" s="22" t="s">
        <v>24</v>
      </c>
      <c r="C330" s="105" t="s">
        <v>72</v>
      </c>
      <c r="D330" s="105" t="s">
        <v>380</v>
      </c>
      <c r="E330" s="105" t="s">
        <v>381</v>
      </c>
      <c r="F330" s="105" t="s">
        <v>382</v>
      </c>
      <c r="G330" s="105" t="s">
        <v>122</v>
      </c>
      <c r="H330" s="105" t="s">
        <v>379</v>
      </c>
      <c r="I330" s="105" t="s">
        <v>375</v>
      </c>
      <c r="J330" s="105" t="s">
        <v>376</v>
      </c>
      <c r="K330" s="105" t="s">
        <v>377</v>
      </c>
      <c r="L330" s="182"/>
    </row>
    <row r="331" spans="1:12" x14ac:dyDescent="0.25">
      <c r="A331" s="117" t="s">
        <v>402</v>
      </c>
      <c r="B331" s="22"/>
      <c r="C331" s="35">
        <v>8.01</v>
      </c>
      <c r="D331" s="105"/>
      <c r="E331" s="105"/>
      <c r="F331" s="35">
        <v>0.1</v>
      </c>
      <c r="G331" s="105"/>
      <c r="H331" s="35">
        <v>0.3</v>
      </c>
      <c r="I331" s="105"/>
      <c r="J331" s="105"/>
      <c r="K331" s="105"/>
      <c r="L331" s="119">
        <f>(C331*F331)+(C331*F331)*H331</f>
        <v>1.0413000000000001</v>
      </c>
    </row>
    <row r="332" spans="1:12" x14ac:dyDescent="0.25">
      <c r="A332" s="117" t="s">
        <v>403</v>
      </c>
      <c r="B332" s="22"/>
      <c r="C332" s="35">
        <v>8.01</v>
      </c>
      <c r="D332" s="105"/>
      <c r="E332" s="105"/>
      <c r="F332" s="35">
        <v>0.1</v>
      </c>
      <c r="G332" s="105"/>
      <c r="H332" s="35">
        <v>0.3</v>
      </c>
      <c r="I332" s="105"/>
      <c r="J332" s="105"/>
      <c r="K332" s="105"/>
      <c r="L332" s="119">
        <f>(C332*F332)+(C332*F332)*H332</f>
        <v>1.0413000000000001</v>
      </c>
    </row>
    <row r="333" spans="1:12" x14ac:dyDescent="0.25">
      <c r="A333" s="183" t="s">
        <v>413</v>
      </c>
      <c r="B333" s="184"/>
      <c r="C333" s="184"/>
      <c r="D333" s="184"/>
      <c r="E333" s="184"/>
      <c r="F333" s="184"/>
      <c r="G333" s="184"/>
      <c r="H333" s="184"/>
      <c r="I333" s="184"/>
      <c r="J333" s="184"/>
      <c r="K333" s="184"/>
      <c r="L333" s="31">
        <f>SUM(L331:L332)</f>
        <v>2.0826000000000002</v>
      </c>
    </row>
    <row r="334" spans="1:12" ht="39" customHeight="1" x14ac:dyDescent="0.25">
      <c r="A334" s="179" t="s">
        <v>190</v>
      </c>
      <c r="B334" s="22" t="s">
        <v>53</v>
      </c>
      <c r="C334" s="40">
        <v>120236</v>
      </c>
      <c r="D334" s="207" t="s">
        <v>385</v>
      </c>
      <c r="E334" s="207"/>
      <c r="F334" s="207"/>
      <c r="G334" s="207"/>
      <c r="H334" s="207"/>
      <c r="I334" s="207"/>
      <c r="J334" s="207"/>
      <c r="K334" s="207"/>
      <c r="L334" s="27" t="s">
        <v>24</v>
      </c>
    </row>
    <row r="335" spans="1:12" x14ac:dyDescent="0.25">
      <c r="A335" s="179"/>
      <c r="B335" s="22" t="s">
        <v>374</v>
      </c>
      <c r="C335" s="105" t="s">
        <v>384</v>
      </c>
      <c r="D335" s="105" t="s">
        <v>375</v>
      </c>
      <c r="E335" s="105" t="s">
        <v>376</v>
      </c>
      <c r="F335" s="105" t="s">
        <v>377</v>
      </c>
      <c r="G335" s="105" t="s">
        <v>17</v>
      </c>
      <c r="H335" s="105" t="s">
        <v>378</v>
      </c>
      <c r="I335" s="181" t="s">
        <v>383</v>
      </c>
      <c r="J335" s="181"/>
      <c r="K335" s="181"/>
      <c r="L335" s="182" t="s">
        <v>44</v>
      </c>
    </row>
    <row r="336" spans="1:12" x14ac:dyDescent="0.25">
      <c r="A336" s="179"/>
      <c r="B336" s="22" t="s">
        <v>24</v>
      </c>
      <c r="C336" s="105" t="s">
        <v>72</v>
      </c>
      <c r="D336" s="105" t="s">
        <v>380</v>
      </c>
      <c r="E336" s="105" t="s">
        <v>381</v>
      </c>
      <c r="F336" s="105" t="s">
        <v>382</v>
      </c>
      <c r="G336" s="105" t="s">
        <v>122</v>
      </c>
      <c r="H336" s="105" t="s">
        <v>379</v>
      </c>
      <c r="I336" s="105" t="s">
        <v>375</v>
      </c>
      <c r="J336" s="105" t="s">
        <v>376</v>
      </c>
      <c r="K336" s="105" t="s">
        <v>377</v>
      </c>
      <c r="L336" s="182"/>
    </row>
    <row r="337" spans="1:12" x14ac:dyDescent="0.25">
      <c r="A337" s="117" t="s">
        <v>402</v>
      </c>
      <c r="B337" s="22"/>
      <c r="C337" s="35">
        <v>8.01</v>
      </c>
      <c r="D337" s="105"/>
      <c r="E337" s="105"/>
      <c r="F337" s="35">
        <v>1.8</v>
      </c>
      <c r="G337" s="105"/>
      <c r="H337" s="35">
        <v>0.3</v>
      </c>
      <c r="I337" s="105"/>
      <c r="J337" s="105"/>
      <c r="K337" s="105"/>
      <c r="L337" s="30">
        <f>(C337*F337)+(C337*F337)*H337</f>
        <v>18.743399999999998</v>
      </c>
    </row>
    <row r="338" spans="1:12" x14ac:dyDescent="0.25">
      <c r="A338" s="117" t="s">
        <v>403</v>
      </c>
      <c r="B338" s="22"/>
      <c r="C338" s="35">
        <v>8.01</v>
      </c>
      <c r="D338" s="105"/>
      <c r="E338" s="105"/>
      <c r="F338" s="35">
        <v>1.8</v>
      </c>
      <c r="G338" s="105"/>
      <c r="H338" s="35">
        <v>0.3</v>
      </c>
      <c r="I338" s="105"/>
      <c r="J338" s="105"/>
      <c r="K338" s="105"/>
      <c r="L338" s="30">
        <f t="shared" ref="L338:L340" si="7">(C338*F338)+(C338*F338)*H338</f>
        <v>18.743399999999998</v>
      </c>
    </row>
    <row r="339" spans="1:12" x14ac:dyDescent="0.25">
      <c r="A339" s="24" t="s">
        <v>406</v>
      </c>
      <c r="B339" s="22"/>
      <c r="C339" s="35">
        <v>15.21</v>
      </c>
      <c r="D339" s="25"/>
      <c r="E339" s="25"/>
      <c r="F339" s="35">
        <v>3</v>
      </c>
      <c r="G339" s="25"/>
      <c r="H339" s="35">
        <v>0.3</v>
      </c>
      <c r="I339" s="25"/>
      <c r="J339" s="25"/>
      <c r="K339" s="25"/>
      <c r="L339" s="30">
        <f t="shared" si="7"/>
        <v>59.319000000000003</v>
      </c>
    </row>
    <row r="340" spans="1:12" x14ac:dyDescent="0.25">
      <c r="A340" s="24" t="s">
        <v>405</v>
      </c>
      <c r="B340" s="22"/>
      <c r="C340" s="35">
        <v>6.6</v>
      </c>
      <c r="D340" s="25"/>
      <c r="E340" s="25"/>
      <c r="F340" s="35">
        <v>3</v>
      </c>
      <c r="G340" s="25"/>
      <c r="H340" s="35">
        <v>0.3</v>
      </c>
      <c r="I340" s="25"/>
      <c r="J340" s="25"/>
      <c r="K340" s="25"/>
      <c r="L340" s="30">
        <f t="shared" si="7"/>
        <v>25.739999999999995</v>
      </c>
    </row>
    <row r="341" spans="1:12" x14ac:dyDescent="0.25">
      <c r="A341" s="183" t="s">
        <v>413</v>
      </c>
      <c r="B341" s="184"/>
      <c r="C341" s="184"/>
      <c r="D341" s="184"/>
      <c r="E341" s="184"/>
      <c r="F341" s="184"/>
      <c r="G341" s="184"/>
      <c r="H341" s="184"/>
      <c r="I341" s="184"/>
      <c r="J341" s="184"/>
      <c r="K341" s="184"/>
      <c r="L341" s="31">
        <f>SUM(L337:L340)</f>
        <v>122.5458</v>
      </c>
    </row>
    <row r="342" spans="1:12" x14ac:dyDescent="0.25">
      <c r="A342" s="195" t="s">
        <v>191</v>
      </c>
      <c r="B342" s="196"/>
      <c r="C342" s="41"/>
      <c r="D342" s="191" t="s">
        <v>175</v>
      </c>
      <c r="E342" s="191"/>
      <c r="F342" s="191"/>
      <c r="G342" s="191"/>
      <c r="H342" s="191"/>
      <c r="I342" s="191"/>
      <c r="J342" s="191"/>
      <c r="K342" s="191"/>
      <c r="L342" s="192"/>
    </row>
    <row r="343" spans="1:12" ht="27.75" customHeight="1" x14ac:dyDescent="0.25">
      <c r="A343" s="179" t="s">
        <v>194</v>
      </c>
      <c r="B343" s="22" t="s">
        <v>53</v>
      </c>
      <c r="C343" s="40">
        <v>120301</v>
      </c>
      <c r="D343" s="207" t="s">
        <v>188</v>
      </c>
      <c r="E343" s="207"/>
      <c r="F343" s="207"/>
      <c r="G343" s="207"/>
      <c r="H343" s="207"/>
      <c r="I343" s="207"/>
      <c r="J343" s="207"/>
      <c r="K343" s="207"/>
      <c r="L343" s="27" t="s">
        <v>24</v>
      </c>
    </row>
    <row r="344" spans="1:12" x14ac:dyDescent="0.25">
      <c r="A344" s="179"/>
      <c r="B344" s="22" t="s">
        <v>374</v>
      </c>
      <c r="C344" s="105" t="s">
        <v>384</v>
      </c>
      <c r="D344" s="105" t="s">
        <v>375</v>
      </c>
      <c r="E344" s="105" t="s">
        <v>376</v>
      </c>
      <c r="F344" s="105" t="s">
        <v>377</v>
      </c>
      <c r="G344" s="105" t="s">
        <v>17</v>
      </c>
      <c r="H344" s="105" t="s">
        <v>378</v>
      </c>
      <c r="I344" s="181" t="s">
        <v>383</v>
      </c>
      <c r="J344" s="181"/>
      <c r="K344" s="181"/>
      <c r="L344" s="182" t="s">
        <v>44</v>
      </c>
    </row>
    <row r="345" spans="1:12" x14ac:dyDescent="0.25">
      <c r="A345" s="179"/>
      <c r="B345" s="22" t="s">
        <v>24</v>
      </c>
      <c r="C345" s="105" t="s">
        <v>72</v>
      </c>
      <c r="D345" s="105" t="s">
        <v>380</v>
      </c>
      <c r="E345" s="105" t="s">
        <v>381</v>
      </c>
      <c r="F345" s="105" t="s">
        <v>382</v>
      </c>
      <c r="G345" s="105" t="s">
        <v>122</v>
      </c>
      <c r="H345" s="105" t="s">
        <v>379</v>
      </c>
      <c r="I345" s="105" t="s">
        <v>425</v>
      </c>
      <c r="J345" s="105" t="s">
        <v>409</v>
      </c>
      <c r="K345" s="105" t="s">
        <v>410</v>
      </c>
      <c r="L345" s="182"/>
    </row>
    <row r="346" spans="1:12" x14ac:dyDescent="0.25">
      <c r="A346" s="117" t="s">
        <v>423</v>
      </c>
      <c r="B346" s="22"/>
      <c r="C346" s="35">
        <v>51.17</v>
      </c>
      <c r="D346" s="105"/>
      <c r="E346" s="105"/>
      <c r="F346" s="35">
        <v>3</v>
      </c>
      <c r="G346" s="105"/>
      <c r="H346" s="105"/>
      <c r="I346" s="56">
        <f>(1.43+1.48+2.59+1.48+1.43)*2.07</f>
        <v>17.4087</v>
      </c>
      <c r="J346" s="105"/>
      <c r="K346" s="56">
        <f>(2*1.1)*7+(0.8*0.6)+(0.5*0.6)+(1.65*1.1)</f>
        <v>17.995000000000005</v>
      </c>
      <c r="L346" s="119">
        <f>(C346*F346)-I346-K346</f>
        <v>118.10629999999998</v>
      </c>
    </row>
    <row r="347" spans="1:12" x14ac:dyDescent="0.25">
      <c r="A347" s="117" t="s">
        <v>424</v>
      </c>
      <c r="B347" s="35">
        <f>9.65*2</f>
        <v>19.3</v>
      </c>
      <c r="C347" s="35"/>
      <c r="D347" s="105"/>
      <c r="E347" s="105"/>
      <c r="F347" s="35"/>
      <c r="G347" s="35">
        <v>2</v>
      </c>
      <c r="H347" s="105"/>
      <c r="I347" s="105"/>
      <c r="J347" s="105"/>
      <c r="K347" s="35"/>
      <c r="L347" s="119">
        <f>B347*G347</f>
        <v>38.6</v>
      </c>
    </row>
    <row r="348" spans="1:12" x14ac:dyDescent="0.25">
      <c r="A348" s="183" t="s">
        <v>413</v>
      </c>
      <c r="B348" s="184"/>
      <c r="C348" s="184"/>
      <c r="D348" s="184"/>
      <c r="E348" s="184"/>
      <c r="F348" s="184"/>
      <c r="G348" s="184"/>
      <c r="H348" s="184"/>
      <c r="I348" s="184"/>
      <c r="J348" s="184"/>
      <c r="K348" s="184"/>
      <c r="L348" s="31">
        <f>SUM(L346:L347)</f>
        <v>156.70629999999997</v>
      </c>
    </row>
    <row r="349" spans="1:12" ht="27" customHeight="1" x14ac:dyDescent="0.25">
      <c r="A349" s="179" t="s">
        <v>426</v>
      </c>
      <c r="B349" s="22" t="s">
        <v>53</v>
      </c>
      <c r="C349" s="40">
        <v>120302</v>
      </c>
      <c r="D349" s="207" t="s">
        <v>189</v>
      </c>
      <c r="E349" s="207"/>
      <c r="F349" s="207"/>
      <c r="G349" s="207"/>
      <c r="H349" s="207"/>
      <c r="I349" s="207"/>
      <c r="J349" s="207"/>
      <c r="K349" s="207"/>
      <c r="L349" s="27" t="s">
        <v>24</v>
      </c>
    </row>
    <row r="350" spans="1:12" x14ac:dyDescent="0.25">
      <c r="A350" s="179"/>
      <c r="B350" s="22" t="s">
        <v>374</v>
      </c>
      <c r="C350" s="105" t="s">
        <v>384</v>
      </c>
      <c r="D350" s="105" t="s">
        <v>375</v>
      </c>
      <c r="E350" s="105" t="s">
        <v>376</v>
      </c>
      <c r="F350" s="105" t="s">
        <v>377</v>
      </c>
      <c r="G350" s="105" t="s">
        <v>17</v>
      </c>
      <c r="H350" s="105" t="s">
        <v>378</v>
      </c>
      <c r="I350" s="181" t="s">
        <v>383</v>
      </c>
      <c r="J350" s="181"/>
      <c r="K350" s="181"/>
      <c r="L350" s="182" t="s">
        <v>44</v>
      </c>
    </row>
    <row r="351" spans="1:12" x14ac:dyDescent="0.25">
      <c r="A351" s="179"/>
      <c r="B351" s="22" t="s">
        <v>24</v>
      </c>
      <c r="C351" s="105" t="s">
        <v>72</v>
      </c>
      <c r="D351" s="105" t="s">
        <v>380</v>
      </c>
      <c r="E351" s="105" t="s">
        <v>381</v>
      </c>
      <c r="F351" s="105" t="s">
        <v>382</v>
      </c>
      <c r="G351" s="105" t="s">
        <v>122</v>
      </c>
      <c r="H351" s="105" t="s">
        <v>379</v>
      </c>
      <c r="I351" s="105" t="s">
        <v>375</v>
      </c>
      <c r="J351" s="105" t="s">
        <v>376</v>
      </c>
      <c r="K351" s="105" t="s">
        <v>377</v>
      </c>
      <c r="L351" s="182"/>
    </row>
    <row r="352" spans="1:12" x14ac:dyDescent="0.25">
      <c r="A352" s="117" t="s">
        <v>423</v>
      </c>
      <c r="B352" s="22"/>
      <c r="C352" s="35">
        <v>51.17</v>
      </c>
      <c r="D352" s="105"/>
      <c r="E352" s="105"/>
      <c r="F352" s="35">
        <v>3</v>
      </c>
      <c r="G352" s="105"/>
      <c r="H352" s="105"/>
      <c r="I352" s="56">
        <f>(1.43+1.48+2.59+1.48+1.43)*2.07</f>
        <v>17.4087</v>
      </c>
      <c r="J352" s="105"/>
      <c r="K352" s="56">
        <f>(2*1.1)*7+(0.8*0.6)+(0.5*0.6)+(1.65*1.1)</f>
        <v>17.995000000000005</v>
      </c>
      <c r="L352" s="119">
        <f>(C352*F352)-I352-K352</f>
        <v>118.10629999999998</v>
      </c>
    </row>
    <row r="353" spans="1:12" x14ac:dyDescent="0.25">
      <c r="A353" s="117" t="s">
        <v>424</v>
      </c>
      <c r="B353" s="35">
        <f>9.65*2</f>
        <v>19.3</v>
      </c>
      <c r="C353" s="35"/>
      <c r="D353" s="105"/>
      <c r="E353" s="105"/>
      <c r="F353" s="35"/>
      <c r="G353" s="35">
        <v>2</v>
      </c>
      <c r="H353" s="105"/>
      <c r="I353" s="105"/>
      <c r="J353" s="105"/>
      <c r="K353" s="35"/>
      <c r="L353" s="119">
        <f>B353*G353</f>
        <v>38.6</v>
      </c>
    </row>
    <row r="354" spans="1:12" x14ac:dyDescent="0.25">
      <c r="A354" s="183" t="s">
        <v>413</v>
      </c>
      <c r="B354" s="184"/>
      <c r="C354" s="184"/>
      <c r="D354" s="184"/>
      <c r="E354" s="184"/>
      <c r="F354" s="184"/>
      <c r="G354" s="184"/>
      <c r="H354" s="184"/>
      <c r="I354" s="184"/>
      <c r="J354" s="184"/>
      <c r="K354" s="184"/>
      <c r="L354" s="31">
        <f>SUM(L352:L353)</f>
        <v>156.70629999999997</v>
      </c>
    </row>
    <row r="355" spans="1:12" x14ac:dyDescent="0.25">
      <c r="A355" s="189" t="s">
        <v>195</v>
      </c>
      <c r="B355" s="190"/>
      <c r="C355" s="187" t="s">
        <v>196</v>
      </c>
      <c r="D355" s="187"/>
      <c r="E355" s="187"/>
      <c r="F355" s="187"/>
      <c r="G355" s="187"/>
      <c r="H355" s="187"/>
      <c r="I355" s="187"/>
      <c r="J355" s="187"/>
      <c r="K355" s="187"/>
      <c r="L355" s="188"/>
    </row>
    <row r="356" spans="1:12" x14ac:dyDescent="0.25">
      <c r="A356" s="195" t="s">
        <v>198</v>
      </c>
      <c r="B356" s="196"/>
      <c r="C356" s="41"/>
      <c r="D356" s="191" t="s">
        <v>197</v>
      </c>
      <c r="E356" s="191"/>
      <c r="F356" s="191"/>
      <c r="G356" s="191"/>
      <c r="H356" s="191"/>
      <c r="I356" s="191"/>
      <c r="J356" s="191"/>
      <c r="K356" s="191"/>
      <c r="L356" s="192"/>
    </row>
    <row r="357" spans="1:12" ht="27" customHeight="1" x14ac:dyDescent="0.25">
      <c r="A357" s="179" t="s">
        <v>199</v>
      </c>
      <c r="B357" s="22" t="s">
        <v>53</v>
      </c>
      <c r="C357" s="22">
        <v>130104</v>
      </c>
      <c r="D357" s="180" t="s">
        <v>201</v>
      </c>
      <c r="E357" s="180"/>
      <c r="F357" s="180"/>
      <c r="G357" s="180"/>
      <c r="H357" s="180"/>
      <c r="I357" s="180"/>
      <c r="J357" s="180"/>
      <c r="K357" s="180"/>
      <c r="L357" s="57" t="s">
        <v>24</v>
      </c>
    </row>
    <row r="358" spans="1:12" x14ac:dyDescent="0.25">
      <c r="A358" s="179"/>
      <c r="B358" s="22" t="s">
        <v>374</v>
      </c>
      <c r="C358" s="105" t="s">
        <v>384</v>
      </c>
      <c r="D358" s="105" t="s">
        <v>375</v>
      </c>
      <c r="E358" s="105" t="s">
        <v>376</v>
      </c>
      <c r="F358" s="105" t="s">
        <v>377</v>
      </c>
      <c r="G358" s="105" t="s">
        <v>17</v>
      </c>
      <c r="H358" s="105" t="s">
        <v>378</v>
      </c>
      <c r="I358" s="181" t="s">
        <v>383</v>
      </c>
      <c r="J358" s="181"/>
      <c r="K358" s="181"/>
      <c r="L358" s="182" t="s">
        <v>44</v>
      </c>
    </row>
    <row r="359" spans="1:12" x14ac:dyDescent="0.25">
      <c r="A359" s="179"/>
      <c r="B359" s="22" t="s">
        <v>24</v>
      </c>
      <c r="C359" s="105" t="s">
        <v>72</v>
      </c>
      <c r="D359" s="105" t="s">
        <v>380</v>
      </c>
      <c r="E359" s="105" t="s">
        <v>381</v>
      </c>
      <c r="F359" s="105" t="s">
        <v>382</v>
      </c>
      <c r="G359" s="105" t="s">
        <v>122</v>
      </c>
      <c r="H359" s="105" t="s">
        <v>379</v>
      </c>
      <c r="I359" s="105" t="s">
        <v>375</v>
      </c>
      <c r="J359" s="105" t="s">
        <v>376</v>
      </c>
      <c r="K359" s="105" t="s">
        <v>377</v>
      </c>
      <c r="L359" s="182"/>
    </row>
    <row r="360" spans="1:12" x14ac:dyDescent="0.25">
      <c r="A360" s="117" t="s">
        <v>402</v>
      </c>
      <c r="B360" s="22">
        <v>3.76</v>
      </c>
      <c r="C360" s="105"/>
      <c r="D360" s="105"/>
      <c r="E360" s="105"/>
      <c r="F360" s="105"/>
      <c r="G360" s="105"/>
      <c r="H360" s="105"/>
      <c r="I360" s="105"/>
      <c r="J360" s="105"/>
      <c r="K360" s="105"/>
      <c r="L360" s="30">
        <f t="shared" ref="L360:L365" si="8">B360</f>
        <v>3.76</v>
      </c>
    </row>
    <row r="361" spans="1:12" x14ac:dyDescent="0.25">
      <c r="A361" s="117" t="s">
        <v>403</v>
      </c>
      <c r="B361" s="22">
        <v>3.76</v>
      </c>
      <c r="C361" s="105"/>
      <c r="D361" s="105"/>
      <c r="E361" s="105"/>
      <c r="F361" s="105"/>
      <c r="G361" s="105"/>
      <c r="H361" s="105"/>
      <c r="I361" s="105"/>
      <c r="J361" s="105"/>
      <c r="K361" s="105"/>
      <c r="L361" s="30">
        <f t="shared" si="8"/>
        <v>3.76</v>
      </c>
    </row>
    <row r="362" spans="1:12" x14ac:dyDescent="0.25">
      <c r="A362" s="117" t="s">
        <v>404</v>
      </c>
      <c r="B362" s="35">
        <v>2.7</v>
      </c>
      <c r="C362" s="105"/>
      <c r="D362" s="105"/>
      <c r="E362" s="105"/>
      <c r="F362" s="105"/>
      <c r="G362" s="105"/>
      <c r="H362" s="105"/>
      <c r="I362" s="105"/>
      <c r="J362" s="105"/>
      <c r="K362" s="105"/>
      <c r="L362" s="30">
        <f t="shared" si="8"/>
        <v>2.7</v>
      </c>
    </row>
    <row r="363" spans="1:12" x14ac:dyDescent="0.25">
      <c r="A363" s="117" t="s">
        <v>405</v>
      </c>
      <c r="B363" s="35">
        <v>2.7</v>
      </c>
      <c r="C363" s="105"/>
      <c r="D363" s="105"/>
      <c r="E363" s="105"/>
      <c r="F363" s="105"/>
      <c r="G363" s="105"/>
      <c r="H363" s="105"/>
      <c r="I363" s="105"/>
      <c r="J363" s="105"/>
      <c r="K363" s="105"/>
      <c r="L363" s="30">
        <f t="shared" si="8"/>
        <v>2.7</v>
      </c>
    </row>
    <row r="364" spans="1:12" x14ac:dyDescent="0.25">
      <c r="A364" s="117" t="s">
        <v>406</v>
      </c>
      <c r="B364" s="35">
        <v>14.04</v>
      </c>
      <c r="C364" s="105"/>
      <c r="D364" s="105"/>
      <c r="E364" s="105"/>
      <c r="F364" s="105"/>
      <c r="G364" s="105"/>
      <c r="H364" s="105"/>
      <c r="I364" s="105"/>
      <c r="J364" s="105"/>
      <c r="K364" s="105"/>
      <c r="L364" s="30">
        <f t="shared" si="8"/>
        <v>14.04</v>
      </c>
    </row>
    <row r="365" spans="1:12" x14ac:dyDescent="0.25">
      <c r="A365" s="117" t="s">
        <v>407</v>
      </c>
      <c r="B365" s="35">
        <v>4.8499999999999996</v>
      </c>
      <c r="C365" s="105"/>
      <c r="D365" s="105"/>
      <c r="E365" s="105"/>
      <c r="F365" s="105"/>
      <c r="G365" s="105"/>
      <c r="H365" s="105"/>
      <c r="I365" s="105"/>
      <c r="J365" s="105"/>
      <c r="K365" s="105"/>
      <c r="L365" s="30">
        <f t="shared" si="8"/>
        <v>4.8499999999999996</v>
      </c>
    </row>
    <row r="366" spans="1:12" x14ac:dyDescent="0.25">
      <c r="A366" s="183" t="s">
        <v>413</v>
      </c>
      <c r="B366" s="184"/>
      <c r="C366" s="184"/>
      <c r="D366" s="184"/>
      <c r="E366" s="184"/>
      <c r="F366" s="184"/>
      <c r="G366" s="184"/>
      <c r="H366" s="184"/>
      <c r="I366" s="184"/>
      <c r="J366" s="184"/>
      <c r="K366" s="184"/>
      <c r="L366" s="31">
        <f>SUM(L360:L365)</f>
        <v>31.809999999999995</v>
      </c>
    </row>
    <row r="367" spans="1:12" x14ac:dyDescent="0.25">
      <c r="A367" s="43" t="s">
        <v>202</v>
      </c>
      <c r="B367" s="22" t="s">
        <v>53</v>
      </c>
      <c r="C367" s="40">
        <v>130110</v>
      </c>
      <c r="D367" s="180" t="s">
        <v>200</v>
      </c>
      <c r="E367" s="180"/>
      <c r="F367" s="180"/>
      <c r="G367" s="180"/>
      <c r="H367" s="180"/>
      <c r="I367" s="180"/>
      <c r="J367" s="180"/>
      <c r="K367" s="180"/>
      <c r="L367" s="27" t="s">
        <v>24</v>
      </c>
    </row>
    <row r="368" spans="1:12" x14ac:dyDescent="0.25">
      <c r="A368" s="200" t="s">
        <v>17</v>
      </c>
      <c r="B368" s="22" t="s">
        <v>374</v>
      </c>
      <c r="C368" s="105" t="s">
        <v>384</v>
      </c>
      <c r="D368" s="105" t="s">
        <v>375</v>
      </c>
      <c r="E368" s="105" t="s">
        <v>376</v>
      </c>
      <c r="F368" s="105" t="s">
        <v>377</v>
      </c>
      <c r="G368" s="105" t="s">
        <v>17</v>
      </c>
      <c r="H368" s="105" t="s">
        <v>378</v>
      </c>
      <c r="I368" s="181" t="s">
        <v>383</v>
      </c>
      <c r="J368" s="181"/>
      <c r="K368" s="181"/>
      <c r="L368" s="182" t="s">
        <v>44</v>
      </c>
    </row>
    <row r="369" spans="1:12" x14ac:dyDescent="0.25">
      <c r="A369" s="200"/>
      <c r="B369" s="22" t="s">
        <v>24</v>
      </c>
      <c r="C369" s="105" t="s">
        <v>72</v>
      </c>
      <c r="D369" s="105" t="s">
        <v>380</v>
      </c>
      <c r="E369" s="105" t="s">
        <v>381</v>
      </c>
      <c r="F369" s="105" t="s">
        <v>382</v>
      </c>
      <c r="G369" s="105" t="s">
        <v>122</v>
      </c>
      <c r="H369" s="105" t="s">
        <v>379</v>
      </c>
      <c r="I369" s="105" t="s">
        <v>375</v>
      </c>
      <c r="J369" s="105" t="s">
        <v>376</v>
      </c>
      <c r="K369" s="105" t="s">
        <v>377</v>
      </c>
      <c r="L369" s="182"/>
    </row>
    <row r="370" spans="1:12" x14ac:dyDescent="0.25">
      <c r="A370" s="117" t="s">
        <v>400</v>
      </c>
      <c r="B370" s="35">
        <v>28.99</v>
      </c>
      <c r="C370" s="105"/>
      <c r="D370" s="105"/>
      <c r="E370" s="105"/>
      <c r="F370" s="105"/>
      <c r="G370" s="105"/>
      <c r="H370" s="105"/>
      <c r="I370" s="105"/>
      <c r="J370" s="105"/>
      <c r="K370" s="105"/>
      <c r="L370" s="30">
        <f>B370</f>
        <v>28.99</v>
      </c>
    </row>
    <row r="371" spans="1:12" x14ac:dyDescent="0.25">
      <c r="A371" s="117" t="s">
        <v>401</v>
      </c>
      <c r="B371" s="35">
        <v>19.850000000000001</v>
      </c>
      <c r="C371" s="105"/>
      <c r="D371" s="105"/>
      <c r="E371" s="105"/>
      <c r="F371" s="105"/>
      <c r="G371" s="105"/>
      <c r="H371" s="105"/>
      <c r="I371" s="105"/>
      <c r="J371" s="105"/>
      <c r="K371" s="105"/>
      <c r="L371" s="30">
        <f t="shared" ref="L371:L378" si="9">B371</f>
        <v>19.850000000000001</v>
      </c>
    </row>
    <row r="372" spans="1:12" x14ac:dyDescent="0.25">
      <c r="A372" s="117" t="s">
        <v>402</v>
      </c>
      <c r="B372" s="22">
        <v>3.76</v>
      </c>
      <c r="C372" s="105"/>
      <c r="D372" s="105"/>
      <c r="E372" s="105"/>
      <c r="F372" s="105"/>
      <c r="G372" s="105"/>
      <c r="H372" s="105"/>
      <c r="I372" s="105"/>
      <c r="J372" s="105"/>
      <c r="K372" s="105"/>
      <c r="L372" s="30">
        <f t="shared" si="9"/>
        <v>3.76</v>
      </c>
    </row>
    <row r="373" spans="1:12" x14ac:dyDescent="0.25">
      <c r="A373" s="117" t="s">
        <v>403</v>
      </c>
      <c r="B373" s="22">
        <v>3.76</v>
      </c>
      <c r="C373" s="105"/>
      <c r="D373" s="105"/>
      <c r="E373" s="105"/>
      <c r="F373" s="105"/>
      <c r="G373" s="105"/>
      <c r="H373" s="105"/>
      <c r="I373" s="105"/>
      <c r="J373" s="105"/>
      <c r="K373" s="105"/>
      <c r="L373" s="30">
        <f t="shared" si="9"/>
        <v>3.76</v>
      </c>
    </row>
    <row r="374" spans="1:12" x14ac:dyDescent="0.25">
      <c r="A374" s="117" t="s">
        <v>404</v>
      </c>
      <c r="B374" s="35">
        <v>2.7</v>
      </c>
      <c r="C374" s="105"/>
      <c r="D374" s="105"/>
      <c r="E374" s="105"/>
      <c r="F374" s="105"/>
      <c r="G374" s="105"/>
      <c r="H374" s="105"/>
      <c r="I374" s="105"/>
      <c r="J374" s="105"/>
      <c r="K374" s="105"/>
      <c r="L374" s="30">
        <f t="shared" si="9"/>
        <v>2.7</v>
      </c>
    </row>
    <row r="375" spans="1:12" x14ac:dyDescent="0.25">
      <c r="A375" s="117" t="s">
        <v>405</v>
      </c>
      <c r="B375" s="35">
        <v>2.7</v>
      </c>
      <c r="C375" s="105"/>
      <c r="D375" s="105"/>
      <c r="E375" s="105"/>
      <c r="F375" s="105"/>
      <c r="G375" s="105"/>
      <c r="H375" s="105"/>
      <c r="I375" s="105"/>
      <c r="J375" s="105"/>
      <c r="K375" s="105"/>
      <c r="L375" s="30">
        <f t="shared" si="9"/>
        <v>2.7</v>
      </c>
    </row>
    <row r="376" spans="1:12" x14ac:dyDescent="0.25">
      <c r="A376" s="117" t="s">
        <v>406</v>
      </c>
      <c r="B376" s="35">
        <v>14.04</v>
      </c>
      <c r="C376" s="105"/>
      <c r="D376" s="105"/>
      <c r="E376" s="105"/>
      <c r="F376" s="105"/>
      <c r="G376" s="105"/>
      <c r="H376" s="105"/>
      <c r="I376" s="105"/>
      <c r="J376" s="105"/>
      <c r="K376" s="105"/>
      <c r="L376" s="30">
        <f t="shared" si="9"/>
        <v>14.04</v>
      </c>
    </row>
    <row r="377" spans="1:12" x14ac:dyDescent="0.25">
      <c r="A377" s="117" t="s">
        <v>407</v>
      </c>
      <c r="B377" s="35">
        <v>4.8499999999999996</v>
      </c>
      <c r="C377" s="105"/>
      <c r="D377" s="105"/>
      <c r="E377" s="105"/>
      <c r="F377" s="105"/>
      <c r="G377" s="105"/>
      <c r="H377" s="105"/>
      <c r="I377" s="105"/>
      <c r="J377" s="105"/>
      <c r="K377" s="105"/>
      <c r="L377" s="30">
        <f t="shared" si="9"/>
        <v>4.8499999999999996</v>
      </c>
    </row>
    <row r="378" spans="1:12" x14ac:dyDescent="0.25">
      <c r="A378" s="117" t="s">
        <v>408</v>
      </c>
      <c r="B378" s="35">
        <v>37.26</v>
      </c>
      <c r="C378" s="105"/>
      <c r="D378" s="105"/>
      <c r="E378" s="105"/>
      <c r="F378" s="105"/>
      <c r="G378" s="105"/>
      <c r="H378" s="105"/>
      <c r="I378" s="105"/>
      <c r="J378" s="105"/>
      <c r="K378" s="105"/>
      <c r="L378" s="30">
        <f t="shared" si="9"/>
        <v>37.26</v>
      </c>
    </row>
    <row r="379" spans="1:12" x14ac:dyDescent="0.25">
      <c r="A379" s="183" t="s">
        <v>413</v>
      </c>
      <c r="B379" s="184"/>
      <c r="C379" s="184"/>
      <c r="D379" s="184"/>
      <c r="E379" s="184"/>
      <c r="F379" s="184"/>
      <c r="G379" s="184"/>
      <c r="H379" s="184"/>
      <c r="I379" s="184"/>
      <c r="J379" s="184"/>
      <c r="K379" s="184"/>
      <c r="L379" s="31">
        <f>SUM(L370:L378)</f>
        <v>117.91</v>
      </c>
    </row>
    <row r="380" spans="1:12" x14ac:dyDescent="0.25">
      <c r="A380" s="195" t="s">
        <v>205</v>
      </c>
      <c r="B380" s="196"/>
      <c r="C380" s="41"/>
      <c r="D380" s="191" t="s">
        <v>192</v>
      </c>
      <c r="E380" s="191"/>
      <c r="F380" s="191"/>
      <c r="G380" s="191"/>
      <c r="H380" s="191"/>
      <c r="I380" s="191"/>
      <c r="J380" s="191"/>
      <c r="K380" s="191"/>
      <c r="L380" s="192"/>
    </row>
    <row r="381" spans="1:12" ht="27" customHeight="1" x14ac:dyDescent="0.25">
      <c r="A381" s="43" t="s">
        <v>206</v>
      </c>
      <c r="B381" s="22" t="s">
        <v>53</v>
      </c>
      <c r="C381" s="40">
        <v>130202</v>
      </c>
      <c r="D381" s="180" t="s">
        <v>203</v>
      </c>
      <c r="E381" s="180"/>
      <c r="F381" s="180"/>
      <c r="G381" s="180"/>
      <c r="H381" s="180"/>
      <c r="I381" s="180"/>
      <c r="J381" s="180"/>
      <c r="K381" s="180"/>
      <c r="L381" s="27" t="s">
        <v>24</v>
      </c>
    </row>
    <row r="382" spans="1:12" x14ac:dyDescent="0.25">
      <c r="A382" s="200" t="s">
        <v>17</v>
      </c>
      <c r="B382" s="22" t="s">
        <v>374</v>
      </c>
      <c r="C382" s="105" t="s">
        <v>384</v>
      </c>
      <c r="D382" s="105" t="s">
        <v>375</v>
      </c>
      <c r="E382" s="105" t="s">
        <v>376</v>
      </c>
      <c r="F382" s="105" t="s">
        <v>377</v>
      </c>
      <c r="G382" s="105" t="s">
        <v>17</v>
      </c>
      <c r="H382" s="105" t="s">
        <v>378</v>
      </c>
      <c r="I382" s="181" t="s">
        <v>383</v>
      </c>
      <c r="J382" s="181"/>
      <c r="K382" s="181"/>
      <c r="L382" s="182" t="s">
        <v>44</v>
      </c>
    </row>
    <row r="383" spans="1:12" x14ac:dyDescent="0.25">
      <c r="A383" s="200"/>
      <c r="B383" s="22" t="s">
        <v>24</v>
      </c>
      <c r="C383" s="105" t="s">
        <v>72</v>
      </c>
      <c r="D383" s="105" t="s">
        <v>380</v>
      </c>
      <c r="E383" s="105" t="s">
        <v>381</v>
      </c>
      <c r="F383" s="105" t="s">
        <v>382</v>
      </c>
      <c r="G383" s="105" t="s">
        <v>122</v>
      </c>
      <c r="H383" s="105" t="s">
        <v>379</v>
      </c>
      <c r="I383" s="105" t="s">
        <v>375</v>
      </c>
      <c r="J383" s="105" t="s">
        <v>376</v>
      </c>
      <c r="K383" s="105" t="s">
        <v>377</v>
      </c>
      <c r="L383" s="182"/>
    </row>
    <row r="384" spans="1:12" x14ac:dyDescent="0.25">
      <c r="A384" s="117" t="s">
        <v>400</v>
      </c>
      <c r="B384" s="35">
        <v>28.99</v>
      </c>
      <c r="C384" s="105"/>
      <c r="D384" s="105"/>
      <c r="E384" s="105"/>
      <c r="F384" s="105"/>
      <c r="G384" s="105"/>
      <c r="H384" s="105"/>
      <c r="I384" s="105"/>
      <c r="J384" s="105"/>
      <c r="K384" s="105"/>
      <c r="L384" s="30">
        <f>B384</f>
        <v>28.99</v>
      </c>
    </row>
    <row r="385" spans="1:12" x14ac:dyDescent="0.25">
      <c r="A385" s="117" t="s">
        <v>401</v>
      </c>
      <c r="B385" s="35">
        <v>19.850000000000001</v>
      </c>
      <c r="C385" s="105"/>
      <c r="D385" s="105"/>
      <c r="E385" s="105"/>
      <c r="F385" s="105"/>
      <c r="G385" s="105"/>
      <c r="H385" s="105"/>
      <c r="I385" s="105"/>
      <c r="J385" s="105"/>
      <c r="K385" s="105"/>
      <c r="L385" s="30">
        <f t="shared" ref="L385:L386" si="10">B385</f>
        <v>19.850000000000001</v>
      </c>
    </row>
    <row r="386" spans="1:12" x14ac:dyDescent="0.25">
      <c r="A386" s="117" t="s">
        <v>408</v>
      </c>
      <c r="B386" s="35">
        <v>37.26</v>
      </c>
      <c r="C386" s="105"/>
      <c r="D386" s="105"/>
      <c r="E386" s="105"/>
      <c r="F386" s="105"/>
      <c r="G386" s="105"/>
      <c r="H386" s="105"/>
      <c r="I386" s="105"/>
      <c r="J386" s="105"/>
      <c r="K386" s="105"/>
      <c r="L386" s="30">
        <f t="shared" si="10"/>
        <v>37.26</v>
      </c>
    </row>
    <row r="387" spans="1:12" x14ac:dyDescent="0.25">
      <c r="A387" s="183" t="s">
        <v>413</v>
      </c>
      <c r="B387" s="184"/>
      <c r="C387" s="184"/>
      <c r="D387" s="184"/>
      <c r="E387" s="184"/>
      <c r="F387" s="184"/>
      <c r="G387" s="184"/>
      <c r="H387" s="184"/>
      <c r="I387" s="184"/>
      <c r="J387" s="184"/>
      <c r="K387" s="184"/>
      <c r="L387" s="31">
        <f>SUM(L384:L386)</f>
        <v>86.1</v>
      </c>
    </row>
    <row r="388" spans="1:12" ht="26.25" customHeight="1" x14ac:dyDescent="0.25">
      <c r="A388" s="43" t="s">
        <v>207</v>
      </c>
      <c r="B388" s="22" t="s">
        <v>53</v>
      </c>
      <c r="C388" s="40">
        <v>130219</v>
      </c>
      <c r="D388" s="180" t="s">
        <v>204</v>
      </c>
      <c r="E388" s="180"/>
      <c r="F388" s="180"/>
      <c r="G388" s="180"/>
      <c r="H388" s="180"/>
      <c r="I388" s="180"/>
      <c r="J388" s="180"/>
      <c r="K388" s="180"/>
      <c r="L388" s="27" t="s">
        <v>24</v>
      </c>
    </row>
    <row r="389" spans="1:12" x14ac:dyDescent="0.25">
      <c r="A389" s="200" t="s">
        <v>17</v>
      </c>
      <c r="B389" s="22" t="s">
        <v>374</v>
      </c>
      <c r="C389" s="105" t="s">
        <v>384</v>
      </c>
      <c r="D389" s="105" t="s">
        <v>375</v>
      </c>
      <c r="E389" s="105" t="s">
        <v>376</v>
      </c>
      <c r="F389" s="105" t="s">
        <v>377</v>
      </c>
      <c r="G389" s="105" t="s">
        <v>17</v>
      </c>
      <c r="H389" s="105" t="s">
        <v>378</v>
      </c>
      <c r="I389" s="181" t="s">
        <v>383</v>
      </c>
      <c r="J389" s="181"/>
      <c r="K389" s="181"/>
      <c r="L389" s="182" t="s">
        <v>44</v>
      </c>
    </row>
    <row r="390" spans="1:12" x14ac:dyDescent="0.25">
      <c r="A390" s="200"/>
      <c r="B390" s="22" t="s">
        <v>24</v>
      </c>
      <c r="C390" s="105" t="s">
        <v>72</v>
      </c>
      <c r="D390" s="105" t="s">
        <v>380</v>
      </c>
      <c r="E390" s="105" t="s">
        <v>381</v>
      </c>
      <c r="F390" s="105" t="s">
        <v>382</v>
      </c>
      <c r="G390" s="105" t="s">
        <v>122</v>
      </c>
      <c r="H390" s="105" t="s">
        <v>379</v>
      </c>
      <c r="I390" s="105" t="s">
        <v>375</v>
      </c>
      <c r="J390" s="105" t="s">
        <v>376</v>
      </c>
      <c r="K390" s="105" t="s">
        <v>377</v>
      </c>
      <c r="L390" s="182"/>
    </row>
    <row r="391" spans="1:12" x14ac:dyDescent="0.25">
      <c r="A391" s="117" t="s">
        <v>402</v>
      </c>
      <c r="B391" s="22">
        <v>3.76</v>
      </c>
      <c r="C391" s="105"/>
      <c r="D391" s="105"/>
      <c r="E391" s="105"/>
      <c r="F391" s="105"/>
      <c r="G391" s="105"/>
      <c r="H391" s="35">
        <v>0.3</v>
      </c>
      <c r="I391" s="105"/>
      <c r="J391" s="105"/>
      <c r="K391" s="105"/>
      <c r="L391" s="30">
        <f>B391+(B391*H391)</f>
        <v>4.8879999999999999</v>
      </c>
    </row>
    <row r="392" spans="1:12" x14ac:dyDescent="0.25">
      <c r="A392" s="117" t="s">
        <v>403</v>
      </c>
      <c r="B392" s="22">
        <v>3.76</v>
      </c>
      <c r="C392" s="105"/>
      <c r="D392" s="105"/>
      <c r="E392" s="105"/>
      <c r="F392" s="105"/>
      <c r="G392" s="105"/>
      <c r="H392" s="35">
        <v>0.3</v>
      </c>
      <c r="I392" s="105"/>
      <c r="J392" s="105"/>
      <c r="K392" s="105"/>
      <c r="L392" s="30">
        <f t="shared" ref="L392:L396" si="11">B392+(B392*H392)</f>
        <v>4.8879999999999999</v>
      </c>
    </row>
    <row r="393" spans="1:12" x14ac:dyDescent="0.25">
      <c r="A393" s="117" t="s">
        <v>404</v>
      </c>
      <c r="B393" s="35">
        <v>2.7</v>
      </c>
      <c r="C393" s="105"/>
      <c r="D393" s="105"/>
      <c r="E393" s="105"/>
      <c r="F393" s="105"/>
      <c r="G393" s="105"/>
      <c r="H393" s="35">
        <v>0.3</v>
      </c>
      <c r="I393" s="105"/>
      <c r="J393" s="105"/>
      <c r="K393" s="105"/>
      <c r="L393" s="30">
        <f t="shared" si="11"/>
        <v>3.5100000000000002</v>
      </c>
    </row>
    <row r="394" spans="1:12" x14ac:dyDescent="0.25">
      <c r="A394" s="117" t="s">
        <v>405</v>
      </c>
      <c r="B394" s="35">
        <v>2.7</v>
      </c>
      <c r="C394" s="105"/>
      <c r="D394" s="105"/>
      <c r="E394" s="105"/>
      <c r="F394" s="105"/>
      <c r="G394" s="105"/>
      <c r="H394" s="35">
        <v>0.3</v>
      </c>
      <c r="I394" s="105"/>
      <c r="J394" s="105"/>
      <c r="K394" s="105"/>
      <c r="L394" s="30">
        <f t="shared" si="11"/>
        <v>3.5100000000000002</v>
      </c>
    </row>
    <row r="395" spans="1:12" x14ac:dyDescent="0.25">
      <c r="A395" s="117" t="s">
        <v>406</v>
      </c>
      <c r="B395" s="35">
        <v>14.04</v>
      </c>
      <c r="C395" s="105"/>
      <c r="D395" s="105"/>
      <c r="E395" s="105"/>
      <c r="F395" s="105"/>
      <c r="G395" s="105"/>
      <c r="H395" s="35">
        <v>0.3</v>
      </c>
      <c r="I395" s="105"/>
      <c r="J395" s="105"/>
      <c r="K395" s="105"/>
      <c r="L395" s="30">
        <f t="shared" si="11"/>
        <v>18.251999999999999</v>
      </c>
    </row>
    <row r="396" spans="1:12" x14ac:dyDescent="0.25">
      <c r="A396" s="117" t="s">
        <v>407</v>
      </c>
      <c r="B396" s="35">
        <v>4.8499999999999996</v>
      </c>
      <c r="C396" s="105"/>
      <c r="D396" s="105"/>
      <c r="E396" s="105"/>
      <c r="F396" s="105"/>
      <c r="G396" s="105"/>
      <c r="H396" s="35">
        <v>0.3</v>
      </c>
      <c r="I396" s="105"/>
      <c r="J396" s="105"/>
      <c r="K396" s="105"/>
      <c r="L396" s="30">
        <f t="shared" si="11"/>
        <v>6.3049999999999997</v>
      </c>
    </row>
    <row r="397" spans="1:12" x14ac:dyDescent="0.25">
      <c r="A397" s="183" t="s">
        <v>413</v>
      </c>
      <c r="B397" s="184"/>
      <c r="C397" s="184"/>
      <c r="D397" s="184"/>
      <c r="E397" s="184"/>
      <c r="F397" s="184"/>
      <c r="G397" s="184"/>
      <c r="H397" s="184"/>
      <c r="I397" s="184"/>
      <c r="J397" s="184"/>
      <c r="K397" s="184"/>
      <c r="L397" s="31">
        <f>SUM(L391:L396)</f>
        <v>41.353000000000002</v>
      </c>
    </row>
    <row r="398" spans="1:12" x14ac:dyDescent="0.25">
      <c r="A398" s="195" t="s">
        <v>209</v>
      </c>
      <c r="B398" s="196"/>
      <c r="C398" s="41"/>
      <c r="D398" s="191" t="s">
        <v>210</v>
      </c>
      <c r="E398" s="191"/>
      <c r="F398" s="191"/>
      <c r="G398" s="191"/>
      <c r="H398" s="191"/>
      <c r="I398" s="191"/>
      <c r="J398" s="191"/>
      <c r="K398" s="191"/>
      <c r="L398" s="192"/>
    </row>
    <row r="399" spans="1:12" x14ac:dyDescent="0.25">
      <c r="A399" s="43" t="s">
        <v>211</v>
      </c>
      <c r="B399" s="22" t="s">
        <v>53</v>
      </c>
      <c r="C399" s="40">
        <v>130308</v>
      </c>
      <c r="D399" s="180" t="s">
        <v>208</v>
      </c>
      <c r="E399" s="180"/>
      <c r="F399" s="180"/>
      <c r="G399" s="180"/>
      <c r="H399" s="180"/>
      <c r="I399" s="180"/>
      <c r="J399" s="180"/>
      <c r="K399" s="180"/>
      <c r="L399" s="27" t="s">
        <v>72</v>
      </c>
    </row>
    <row r="400" spans="1:12" x14ac:dyDescent="0.25">
      <c r="A400" s="200" t="s">
        <v>17</v>
      </c>
      <c r="B400" s="22" t="s">
        <v>374</v>
      </c>
      <c r="C400" s="105" t="s">
        <v>384</v>
      </c>
      <c r="D400" s="105" t="s">
        <v>375</v>
      </c>
      <c r="E400" s="105" t="s">
        <v>376</v>
      </c>
      <c r="F400" s="105" t="s">
        <v>377</v>
      </c>
      <c r="G400" s="105" t="s">
        <v>17</v>
      </c>
      <c r="H400" s="105" t="s">
        <v>378</v>
      </c>
      <c r="I400" s="181" t="s">
        <v>383</v>
      </c>
      <c r="J400" s="181"/>
      <c r="K400" s="181"/>
      <c r="L400" s="182" t="s">
        <v>44</v>
      </c>
    </row>
    <row r="401" spans="1:12" x14ac:dyDescent="0.25">
      <c r="A401" s="200"/>
      <c r="B401" s="22" t="s">
        <v>24</v>
      </c>
      <c r="C401" s="105" t="s">
        <v>72</v>
      </c>
      <c r="D401" s="105" t="s">
        <v>380</v>
      </c>
      <c r="E401" s="105" t="s">
        <v>381</v>
      </c>
      <c r="F401" s="105" t="s">
        <v>382</v>
      </c>
      <c r="G401" s="105" t="s">
        <v>122</v>
      </c>
      <c r="H401" s="105" t="s">
        <v>379</v>
      </c>
      <c r="I401" s="105" t="s">
        <v>375</v>
      </c>
      <c r="J401" s="105" t="s">
        <v>376</v>
      </c>
      <c r="K401" s="105" t="s">
        <v>377</v>
      </c>
      <c r="L401" s="182"/>
    </row>
    <row r="402" spans="1:12" x14ac:dyDescent="0.25">
      <c r="A402" s="117" t="s">
        <v>402</v>
      </c>
      <c r="B402" s="22"/>
      <c r="C402" s="105"/>
      <c r="D402" s="35">
        <v>0.8</v>
      </c>
      <c r="E402" s="105"/>
      <c r="F402" s="105"/>
      <c r="G402" s="105"/>
      <c r="H402" s="105"/>
      <c r="I402" s="105"/>
      <c r="J402" s="105"/>
      <c r="K402" s="105"/>
      <c r="L402" s="30">
        <f>D402</f>
        <v>0.8</v>
      </c>
    </row>
    <row r="403" spans="1:12" x14ac:dyDescent="0.25">
      <c r="A403" s="117" t="s">
        <v>403</v>
      </c>
      <c r="B403" s="22"/>
      <c r="C403" s="105"/>
      <c r="D403" s="35">
        <v>0.8</v>
      </c>
      <c r="E403" s="105"/>
      <c r="F403" s="105"/>
      <c r="G403" s="105"/>
      <c r="H403" s="105"/>
      <c r="I403" s="105"/>
      <c r="J403" s="105"/>
      <c r="K403" s="105"/>
      <c r="L403" s="30">
        <f t="shared" ref="L403:L407" si="12">D403</f>
        <v>0.8</v>
      </c>
    </row>
    <row r="404" spans="1:12" x14ac:dyDescent="0.25">
      <c r="A404" s="117" t="s">
        <v>404</v>
      </c>
      <c r="B404" s="22"/>
      <c r="C404" s="105"/>
      <c r="D404" s="35">
        <v>0.6</v>
      </c>
      <c r="E404" s="105"/>
      <c r="F404" s="105"/>
      <c r="G404" s="105"/>
      <c r="H404" s="105"/>
      <c r="I404" s="105"/>
      <c r="J404" s="105"/>
      <c r="K404" s="105"/>
      <c r="L404" s="30">
        <f t="shared" si="12"/>
        <v>0.6</v>
      </c>
    </row>
    <row r="405" spans="1:12" x14ac:dyDescent="0.25">
      <c r="A405" s="117" t="s">
        <v>405</v>
      </c>
      <c r="B405" s="22"/>
      <c r="C405" s="105"/>
      <c r="D405" s="35">
        <v>0.8</v>
      </c>
      <c r="E405" s="105"/>
      <c r="F405" s="105"/>
      <c r="G405" s="105"/>
      <c r="H405" s="105"/>
      <c r="I405" s="105"/>
      <c r="J405" s="105"/>
      <c r="K405" s="105"/>
      <c r="L405" s="30">
        <f t="shared" si="12"/>
        <v>0.8</v>
      </c>
    </row>
    <row r="406" spans="1:12" x14ac:dyDescent="0.25">
      <c r="A406" s="117" t="s">
        <v>406</v>
      </c>
      <c r="B406" s="22"/>
      <c r="C406" s="105"/>
      <c r="D406" s="35">
        <v>0.8</v>
      </c>
      <c r="E406" s="105"/>
      <c r="F406" s="105"/>
      <c r="G406" s="105"/>
      <c r="H406" s="105"/>
      <c r="I406" s="105"/>
      <c r="J406" s="105"/>
      <c r="K406" s="105"/>
      <c r="L406" s="30">
        <f t="shared" si="12"/>
        <v>0.8</v>
      </c>
    </row>
    <row r="407" spans="1:12" x14ac:dyDescent="0.25">
      <c r="A407" s="117" t="s">
        <v>407</v>
      </c>
      <c r="B407" s="22"/>
      <c r="C407" s="105"/>
      <c r="D407" s="35">
        <v>0.6</v>
      </c>
      <c r="E407" s="105"/>
      <c r="F407" s="105"/>
      <c r="G407" s="105"/>
      <c r="H407" s="105"/>
      <c r="I407" s="105"/>
      <c r="J407" s="105"/>
      <c r="K407" s="105"/>
      <c r="L407" s="30">
        <f t="shared" si="12"/>
        <v>0.6</v>
      </c>
    </row>
    <row r="408" spans="1:12" x14ac:dyDescent="0.25">
      <c r="A408" s="183" t="s">
        <v>413</v>
      </c>
      <c r="B408" s="184"/>
      <c r="C408" s="184"/>
      <c r="D408" s="184"/>
      <c r="E408" s="184"/>
      <c r="F408" s="184"/>
      <c r="G408" s="184"/>
      <c r="H408" s="184"/>
      <c r="I408" s="184"/>
      <c r="J408" s="184"/>
      <c r="K408" s="184"/>
      <c r="L408" s="31">
        <f>SUM(L402:L407)</f>
        <v>4.3999999999999995</v>
      </c>
    </row>
    <row r="409" spans="1:12" x14ac:dyDescent="0.25">
      <c r="A409" s="189" t="s">
        <v>212</v>
      </c>
      <c r="B409" s="190"/>
      <c r="C409" s="187" t="s">
        <v>239</v>
      </c>
      <c r="D409" s="187"/>
      <c r="E409" s="187"/>
      <c r="F409" s="187"/>
      <c r="G409" s="187"/>
      <c r="H409" s="187"/>
      <c r="I409" s="187"/>
      <c r="J409" s="187"/>
      <c r="K409" s="187"/>
      <c r="L409" s="188"/>
    </row>
    <row r="410" spans="1:12" x14ac:dyDescent="0.25">
      <c r="A410" s="195" t="s">
        <v>240</v>
      </c>
      <c r="B410" s="196"/>
      <c r="C410" s="41"/>
      <c r="D410" s="191" t="s">
        <v>213</v>
      </c>
      <c r="E410" s="191"/>
      <c r="F410" s="191"/>
      <c r="G410" s="191"/>
      <c r="H410" s="191"/>
      <c r="I410" s="191"/>
      <c r="J410" s="191"/>
      <c r="K410" s="191"/>
      <c r="L410" s="192"/>
    </row>
    <row r="411" spans="1:12" ht="26.25" customHeight="1" x14ac:dyDescent="0.25">
      <c r="A411" s="43" t="s">
        <v>241</v>
      </c>
      <c r="B411" s="22" t="s">
        <v>53</v>
      </c>
      <c r="C411" s="22">
        <v>140102</v>
      </c>
      <c r="D411" s="180" t="s">
        <v>214</v>
      </c>
      <c r="E411" s="180"/>
      <c r="F411" s="180"/>
      <c r="G411" s="180"/>
      <c r="H411" s="180"/>
      <c r="I411" s="180"/>
      <c r="J411" s="180"/>
      <c r="K411" s="180"/>
      <c r="L411" s="26" t="s">
        <v>215</v>
      </c>
    </row>
    <row r="412" spans="1:12" x14ac:dyDescent="0.25">
      <c r="A412" s="200" t="s">
        <v>17</v>
      </c>
      <c r="B412" s="22" t="s">
        <v>374</v>
      </c>
      <c r="C412" s="105" t="s">
        <v>384</v>
      </c>
      <c r="D412" s="105" t="s">
        <v>375</v>
      </c>
      <c r="E412" s="105" t="s">
        <v>376</v>
      </c>
      <c r="F412" s="105" t="s">
        <v>377</v>
      </c>
      <c r="G412" s="105" t="s">
        <v>17</v>
      </c>
      <c r="H412" s="105" t="s">
        <v>378</v>
      </c>
      <c r="I412" s="181" t="s">
        <v>383</v>
      </c>
      <c r="J412" s="181"/>
      <c r="K412" s="181"/>
      <c r="L412" s="182" t="s">
        <v>44</v>
      </c>
    </row>
    <row r="413" spans="1:12" x14ac:dyDescent="0.25">
      <c r="A413" s="200"/>
      <c r="B413" s="22" t="s">
        <v>24</v>
      </c>
      <c r="C413" s="105" t="s">
        <v>72</v>
      </c>
      <c r="D413" s="105" t="s">
        <v>380</v>
      </c>
      <c r="E413" s="105" t="s">
        <v>381</v>
      </c>
      <c r="F413" s="105" t="s">
        <v>382</v>
      </c>
      <c r="G413" s="105" t="s">
        <v>122</v>
      </c>
      <c r="H413" s="105" t="s">
        <v>379</v>
      </c>
      <c r="I413" s="105" t="s">
        <v>375</v>
      </c>
      <c r="J413" s="105" t="s">
        <v>376</v>
      </c>
      <c r="K413" s="105" t="s">
        <v>377</v>
      </c>
      <c r="L413" s="182"/>
    </row>
    <row r="414" spans="1:12" x14ac:dyDescent="0.25">
      <c r="A414" s="24"/>
      <c r="B414" s="22"/>
      <c r="C414" s="105"/>
      <c r="D414" s="25"/>
      <c r="E414" s="25"/>
      <c r="F414" s="25"/>
      <c r="G414" s="35">
        <v>1</v>
      </c>
      <c r="H414" s="25"/>
      <c r="I414" s="25"/>
      <c r="J414" s="25"/>
      <c r="K414" s="25"/>
      <c r="L414" s="30">
        <f>G414</f>
        <v>1</v>
      </c>
    </row>
    <row r="415" spans="1:12" x14ac:dyDescent="0.25">
      <c r="A415" s="183" t="s">
        <v>413</v>
      </c>
      <c r="B415" s="184"/>
      <c r="C415" s="184"/>
      <c r="D415" s="184"/>
      <c r="E415" s="184"/>
      <c r="F415" s="184"/>
      <c r="G415" s="184"/>
      <c r="H415" s="184"/>
      <c r="I415" s="184"/>
      <c r="J415" s="184"/>
      <c r="K415" s="184"/>
      <c r="L415" s="31">
        <f>SUM(L414)</f>
        <v>1</v>
      </c>
    </row>
    <row r="416" spans="1:12" ht="27" customHeight="1" x14ac:dyDescent="0.25">
      <c r="A416" s="43" t="s">
        <v>242</v>
      </c>
      <c r="B416" s="22" t="s">
        <v>53</v>
      </c>
      <c r="C416" s="22">
        <v>140103</v>
      </c>
      <c r="D416" s="180" t="s">
        <v>216</v>
      </c>
      <c r="E416" s="180"/>
      <c r="F416" s="180"/>
      <c r="G416" s="180"/>
      <c r="H416" s="180"/>
      <c r="I416" s="180"/>
      <c r="J416" s="180"/>
      <c r="K416" s="180"/>
      <c r="L416" s="27" t="s">
        <v>215</v>
      </c>
    </row>
    <row r="417" spans="1:12" x14ac:dyDescent="0.25">
      <c r="A417" s="200" t="s">
        <v>17</v>
      </c>
      <c r="B417" s="22" t="s">
        <v>374</v>
      </c>
      <c r="C417" s="105" t="s">
        <v>384</v>
      </c>
      <c r="D417" s="105" t="s">
        <v>375</v>
      </c>
      <c r="E417" s="105" t="s">
        <v>376</v>
      </c>
      <c r="F417" s="105" t="s">
        <v>377</v>
      </c>
      <c r="G417" s="105" t="s">
        <v>17</v>
      </c>
      <c r="H417" s="105" t="s">
        <v>378</v>
      </c>
      <c r="I417" s="181" t="s">
        <v>383</v>
      </c>
      <c r="J417" s="181"/>
      <c r="K417" s="181"/>
      <c r="L417" s="182" t="s">
        <v>44</v>
      </c>
    </row>
    <row r="418" spans="1:12" x14ac:dyDescent="0.25">
      <c r="A418" s="200"/>
      <c r="B418" s="22" t="s">
        <v>24</v>
      </c>
      <c r="C418" s="105" t="s">
        <v>72</v>
      </c>
      <c r="D418" s="105" t="s">
        <v>380</v>
      </c>
      <c r="E418" s="105" t="s">
        <v>381</v>
      </c>
      <c r="F418" s="105" t="s">
        <v>382</v>
      </c>
      <c r="G418" s="105" t="s">
        <v>122</v>
      </c>
      <c r="H418" s="105" t="s">
        <v>379</v>
      </c>
      <c r="I418" s="105" t="s">
        <v>375</v>
      </c>
      <c r="J418" s="105" t="s">
        <v>376</v>
      </c>
      <c r="K418" s="105" t="s">
        <v>377</v>
      </c>
      <c r="L418" s="182"/>
    </row>
    <row r="419" spans="1:12" x14ac:dyDescent="0.25">
      <c r="A419" s="24"/>
      <c r="B419" s="22"/>
      <c r="C419" s="105"/>
      <c r="D419" s="25"/>
      <c r="E419" s="25"/>
      <c r="F419" s="25"/>
      <c r="G419" s="35">
        <v>1</v>
      </c>
      <c r="H419" s="25"/>
      <c r="I419" s="25"/>
      <c r="J419" s="25"/>
      <c r="K419" s="25"/>
      <c r="L419" s="30">
        <f>G419</f>
        <v>1</v>
      </c>
    </row>
    <row r="420" spans="1:12" x14ac:dyDescent="0.25">
      <c r="A420" s="183" t="s">
        <v>413</v>
      </c>
      <c r="B420" s="184"/>
      <c r="C420" s="184"/>
      <c r="D420" s="184"/>
      <c r="E420" s="184"/>
      <c r="F420" s="184"/>
      <c r="G420" s="184"/>
      <c r="H420" s="184"/>
      <c r="I420" s="184"/>
      <c r="J420" s="184"/>
      <c r="K420" s="184"/>
      <c r="L420" s="31">
        <f>SUM(L419)</f>
        <v>1</v>
      </c>
    </row>
    <row r="421" spans="1:12" x14ac:dyDescent="0.25">
      <c r="A421" s="195" t="s">
        <v>243</v>
      </c>
      <c r="B421" s="196"/>
      <c r="C421" s="41"/>
      <c r="D421" s="191" t="s">
        <v>217</v>
      </c>
      <c r="E421" s="191"/>
      <c r="F421" s="191"/>
      <c r="G421" s="191"/>
      <c r="H421" s="191"/>
      <c r="I421" s="191"/>
      <c r="J421" s="191"/>
      <c r="K421" s="191"/>
      <c r="L421" s="192"/>
    </row>
    <row r="422" spans="1:12" x14ac:dyDescent="0.25">
      <c r="A422" s="43" t="s">
        <v>244</v>
      </c>
      <c r="B422" s="22" t="s">
        <v>53</v>
      </c>
      <c r="C422" s="105">
        <v>140701</v>
      </c>
      <c r="D422" s="206" t="s">
        <v>218</v>
      </c>
      <c r="E422" s="206"/>
      <c r="F422" s="206"/>
      <c r="G422" s="206"/>
      <c r="H422" s="206"/>
      <c r="I422" s="206"/>
      <c r="J422" s="206"/>
      <c r="K422" s="206"/>
      <c r="L422" s="27" t="s">
        <v>219</v>
      </c>
    </row>
    <row r="423" spans="1:12" x14ac:dyDescent="0.25">
      <c r="A423" s="200" t="s">
        <v>17</v>
      </c>
      <c r="B423" s="22" t="s">
        <v>374</v>
      </c>
      <c r="C423" s="105" t="s">
        <v>384</v>
      </c>
      <c r="D423" s="105" t="s">
        <v>375</v>
      </c>
      <c r="E423" s="105" t="s">
        <v>376</v>
      </c>
      <c r="F423" s="105" t="s">
        <v>377</v>
      </c>
      <c r="G423" s="105" t="s">
        <v>17</v>
      </c>
      <c r="H423" s="105" t="s">
        <v>378</v>
      </c>
      <c r="I423" s="181" t="s">
        <v>383</v>
      </c>
      <c r="J423" s="181"/>
      <c r="K423" s="181"/>
      <c r="L423" s="182" t="s">
        <v>44</v>
      </c>
    </row>
    <row r="424" spans="1:12" x14ac:dyDescent="0.25">
      <c r="A424" s="200"/>
      <c r="B424" s="22" t="s">
        <v>24</v>
      </c>
      <c r="C424" s="105" t="s">
        <v>72</v>
      </c>
      <c r="D424" s="105" t="s">
        <v>380</v>
      </c>
      <c r="E424" s="105" t="s">
        <v>381</v>
      </c>
      <c r="F424" s="105" t="s">
        <v>382</v>
      </c>
      <c r="G424" s="105" t="s">
        <v>122</v>
      </c>
      <c r="H424" s="105" t="s">
        <v>379</v>
      </c>
      <c r="I424" s="105" t="s">
        <v>375</v>
      </c>
      <c r="J424" s="105" t="s">
        <v>376</v>
      </c>
      <c r="K424" s="105" t="s">
        <v>377</v>
      </c>
      <c r="L424" s="182"/>
    </row>
    <row r="425" spans="1:12" x14ac:dyDescent="0.25">
      <c r="A425" s="24"/>
      <c r="B425" s="22"/>
      <c r="C425" s="105"/>
      <c r="D425" s="25"/>
      <c r="E425" s="25"/>
      <c r="F425" s="25"/>
      <c r="G425" s="35">
        <v>5</v>
      </c>
      <c r="H425" s="25"/>
      <c r="I425" s="25"/>
      <c r="J425" s="25"/>
      <c r="K425" s="25"/>
      <c r="L425" s="30">
        <f>G425</f>
        <v>5</v>
      </c>
    </row>
    <row r="426" spans="1:12" x14ac:dyDescent="0.25">
      <c r="A426" s="183" t="s">
        <v>413</v>
      </c>
      <c r="B426" s="184"/>
      <c r="C426" s="184"/>
      <c r="D426" s="184"/>
      <c r="E426" s="184"/>
      <c r="F426" s="184"/>
      <c r="G426" s="184"/>
      <c r="H426" s="184"/>
      <c r="I426" s="184"/>
      <c r="J426" s="184"/>
      <c r="K426" s="184"/>
      <c r="L426" s="31">
        <f>SUM(L425)</f>
        <v>5</v>
      </c>
    </row>
    <row r="427" spans="1:12" x14ac:dyDescent="0.25">
      <c r="A427" s="43" t="s">
        <v>245</v>
      </c>
      <c r="B427" s="22" t="s">
        <v>53</v>
      </c>
      <c r="C427" s="105">
        <v>140702</v>
      </c>
      <c r="D427" s="206" t="s">
        <v>220</v>
      </c>
      <c r="E427" s="206"/>
      <c r="F427" s="206"/>
      <c r="G427" s="206"/>
      <c r="H427" s="206"/>
      <c r="I427" s="206"/>
      <c r="J427" s="206"/>
      <c r="K427" s="206"/>
      <c r="L427" s="27" t="s">
        <v>219</v>
      </c>
    </row>
    <row r="428" spans="1:12" x14ac:dyDescent="0.25">
      <c r="A428" s="200" t="s">
        <v>17</v>
      </c>
      <c r="B428" s="22" t="s">
        <v>374</v>
      </c>
      <c r="C428" s="105" t="s">
        <v>384</v>
      </c>
      <c r="D428" s="105" t="s">
        <v>375</v>
      </c>
      <c r="E428" s="105" t="s">
        <v>376</v>
      </c>
      <c r="F428" s="105" t="s">
        <v>377</v>
      </c>
      <c r="G428" s="105" t="s">
        <v>17</v>
      </c>
      <c r="H428" s="105" t="s">
        <v>378</v>
      </c>
      <c r="I428" s="181" t="s">
        <v>383</v>
      </c>
      <c r="J428" s="181"/>
      <c r="K428" s="181"/>
      <c r="L428" s="182" t="s">
        <v>44</v>
      </c>
    </row>
    <row r="429" spans="1:12" x14ac:dyDescent="0.25">
      <c r="A429" s="200"/>
      <c r="B429" s="22" t="s">
        <v>24</v>
      </c>
      <c r="C429" s="105" t="s">
        <v>72</v>
      </c>
      <c r="D429" s="105" t="s">
        <v>380</v>
      </c>
      <c r="E429" s="105" t="s">
        <v>381</v>
      </c>
      <c r="F429" s="105" t="s">
        <v>382</v>
      </c>
      <c r="G429" s="105" t="s">
        <v>122</v>
      </c>
      <c r="H429" s="105" t="s">
        <v>379</v>
      </c>
      <c r="I429" s="105" t="s">
        <v>375</v>
      </c>
      <c r="J429" s="105" t="s">
        <v>376</v>
      </c>
      <c r="K429" s="105" t="s">
        <v>377</v>
      </c>
      <c r="L429" s="182"/>
    </row>
    <row r="430" spans="1:12" x14ac:dyDescent="0.25">
      <c r="A430" s="24"/>
      <c r="B430" s="22"/>
      <c r="C430" s="105"/>
      <c r="D430" s="25"/>
      <c r="E430" s="25"/>
      <c r="F430" s="25"/>
      <c r="G430" s="35">
        <v>2</v>
      </c>
      <c r="H430" s="25"/>
      <c r="I430" s="25"/>
      <c r="J430" s="25"/>
      <c r="K430" s="25"/>
      <c r="L430" s="30">
        <f>G430</f>
        <v>2</v>
      </c>
    </row>
    <row r="431" spans="1:12" x14ac:dyDescent="0.25">
      <c r="A431" s="183" t="s">
        <v>413</v>
      </c>
      <c r="B431" s="184"/>
      <c r="C431" s="184"/>
      <c r="D431" s="184"/>
      <c r="E431" s="184"/>
      <c r="F431" s="184"/>
      <c r="G431" s="184"/>
      <c r="H431" s="184"/>
      <c r="I431" s="184"/>
      <c r="J431" s="184"/>
      <c r="K431" s="184"/>
      <c r="L431" s="31">
        <f>SUM(L430)</f>
        <v>2</v>
      </c>
    </row>
    <row r="432" spans="1:12" x14ac:dyDescent="0.25">
      <c r="A432" s="43" t="s">
        <v>246</v>
      </c>
      <c r="B432" s="22" t="s">
        <v>53</v>
      </c>
      <c r="C432" s="105">
        <v>140703</v>
      </c>
      <c r="D432" s="206" t="s">
        <v>221</v>
      </c>
      <c r="E432" s="206"/>
      <c r="F432" s="206"/>
      <c r="G432" s="206"/>
      <c r="H432" s="206"/>
      <c r="I432" s="206"/>
      <c r="J432" s="206"/>
      <c r="K432" s="206"/>
      <c r="L432" s="27" t="s">
        <v>219</v>
      </c>
    </row>
    <row r="433" spans="1:12" x14ac:dyDescent="0.25">
      <c r="A433" s="200" t="s">
        <v>17</v>
      </c>
      <c r="B433" s="22" t="s">
        <v>374</v>
      </c>
      <c r="C433" s="105" t="s">
        <v>384</v>
      </c>
      <c r="D433" s="105" t="s">
        <v>375</v>
      </c>
      <c r="E433" s="105" t="s">
        <v>376</v>
      </c>
      <c r="F433" s="105" t="s">
        <v>377</v>
      </c>
      <c r="G433" s="105" t="s">
        <v>17</v>
      </c>
      <c r="H433" s="105" t="s">
        <v>378</v>
      </c>
      <c r="I433" s="181" t="s">
        <v>383</v>
      </c>
      <c r="J433" s="181"/>
      <c r="K433" s="181"/>
      <c r="L433" s="182" t="s">
        <v>44</v>
      </c>
    </row>
    <row r="434" spans="1:12" x14ac:dyDescent="0.25">
      <c r="A434" s="200"/>
      <c r="B434" s="22" t="s">
        <v>24</v>
      </c>
      <c r="C434" s="105" t="s">
        <v>72</v>
      </c>
      <c r="D434" s="105" t="s">
        <v>380</v>
      </c>
      <c r="E434" s="105" t="s">
        <v>381</v>
      </c>
      <c r="F434" s="105" t="s">
        <v>382</v>
      </c>
      <c r="G434" s="105" t="s">
        <v>122</v>
      </c>
      <c r="H434" s="105" t="s">
        <v>379</v>
      </c>
      <c r="I434" s="105" t="s">
        <v>375</v>
      </c>
      <c r="J434" s="105" t="s">
        <v>376</v>
      </c>
      <c r="K434" s="105" t="s">
        <v>377</v>
      </c>
      <c r="L434" s="182"/>
    </row>
    <row r="435" spans="1:12" x14ac:dyDescent="0.25">
      <c r="A435" s="24"/>
      <c r="B435" s="22"/>
      <c r="C435" s="105"/>
      <c r="D435" s="25"/>
      <c r="E435" s="25"/>
      <c r="F435" s="25"/>
      <c r="G435" s="35">
        <v>1</v>
      </c>
      <c r="H435" s="25"/>
      <c r="I435" s="25"/>
      <c r="J435" s="25"/>
      <c r="K435" s="25"/>
      <c r="L435" s="30">
        <f>G435</f>
        <v>1</v>
      </c>
    </row>
    <row r="436" spans="1:12" x14ac:dyDescent="0.25">
      <c r="A436" s="183" t="s">
        <v>413</v>
      </c>
      <c r="B436" s="184"/>
      <c r="C436" s="184"/>
      <c r="D436" s="184"/>
      <c r="E436" s="184"/>
      <c r="F436" s="184"/>
      <c r="G436" s="184"/>
      <c r="H436" s="184"/>
      <c r="I436" s="184"/>
      <c r="J436" s="184"/>
      <c r="K436" s="184"/>
      <c r="L436" s="31">
        <f>SUM(L435)</f>
        <v>1</v>
      </c>
    </row>
    <row r="437" spans="1:12" x14ac:dyDescent="0.25">
      <c r="A437" s="43" t="s">
        <v>247</v>
      </c>
      <c r="B437" s="22" t="s">
        <v>53</v>
      </c>
      <c r="C437" s="105">
        <v>140705</v>
      </c>
      <c r="D437" s="206" t="s">
        <v>222</v>
      </c>
      <c r="E437" s="206"/>
      <c r="F437" s="206"/>
      <c r="G437" s="206"/>
      <c r="H437" s="206"/>
      <c r="I437" s="206"/>
      <c r="J437" s="206"/>
      <c r="K437" s="206"/>
      <c r="L437" s="27" t="s">
        <v>219</v>
      </c>
    </row>
    <row r="438" spans="1:12" x14ac:dyDescent="0.25">
      <c r="A438" s="200" t="s">
        <v>17</v>
      </c>
      <c r="B438" s="22" t="s">
        <v>374</v>
      </c>
      <c r="C438" s="105" t="s">
        <v>384</v>
      </c>
      <c r="D438" s="105" t="s">
        <v>375</v>
      </c>
      <c r="E438" s="105" t="s">
        <v>376</v>
      </c>
      <c r="F438" s="105" t="s">
        <v>377</v>
      </c>
      <c r="G438" s="105" t="s">
        <v>17</v>
      </c>
      <c r="H438" s="105" t="s">
        <v>378</v>
      </c>
      <c r="I438" s="181" t="s">
        <v>383</v>
      </c>
      <c r="J438" s="181"/>
      <c r="K438" s="181"/>
      <c r="L438" s="182" t="s">
        <v>44</v>
      </c>
    </row>
    <row r="439" spans="1:12" x14ac:dyDescent="0.25">
      <c r="A439" s="200"/>
      <c r="B439" s="22" t="s">
        <v>24</v>
      </c>
      <c r="C439" s="105" t="s">
        <v>72</v>
      </c>
      <c r="D439" s="105" t="s">
        <v>380</v>
      </c>
      <c r="E439" s="105" t="s">
        <v>381</v>
      </c>
      <c r="F439" s="105" t="s">
        <v>382</v>
      </c>
      <c r="G439" s="105" t="s">
        <v>122</v>
      </c>
      <c r="H439" s="105" t="s">
        <v>379</v>
      </c>
      <c r="I439" s="105" t="s">
        <v>375</v>
      </c>
      <c r="J439" s="105" t="s">
        <v>376</v>
      </c>
      <c r="K439" s="105" t="s">
        <v>377</v>
      </c>
      <c r="L439" s="182"/>
    </row>
    <row r="440" spans="1:12" x14ac:dyDescent="0.25">
      <c r="A440" s="24"/>
      <c r="B440" s="22"/>
      <c r="C440" s="105"/>
      <c r="D440" s="25"/>
      <c r="E440" s="25"/>
      <c r="F440" s="25"/>
      <c r="G440" s="35">
        <v>2</v>
      </c>
      <c r="H440" s="25"/>
      <c r="I440" s="25"/>
      <c r="J440" s="25"/>
      <c r="K440" s="25"/>
      <c r="L440" s="30">
        <f>G440</f>
        <v>2</v>
      </c>
    </row>
    <row r="441" spans="1:12" x14ac:dyDescent="0.25">
      <c r="A441" s="183" t="s">
        <v>413</v>
      </c>
      <c r="B441" s="184"/>
      <c r="C441" s="184"/>
      <c r="D441" s="184"/>
      <c r="E441" s="184"/>
      <c r="F441" s="184"/>
      <c r="G441" s="184"/>
      <c r="H441" s="184"/>
      <c r="I441" s="184"/>
      <c r="J441" s="184"/>
      <c r="K441" s="184"/>
      <c r="L441" s="31">
        <f>SUM(L440)</f>
        <v>2</v>
      </c>
    </row>
    <row r="442" spans="1:12" x14ac:dyDescent="0.25">
      <c r="A442" s="43" t="s">
        <v>248</v>
      </c>
      <c r="B442" s="22" t="s">
        <v>53</v>
      </c>
      <c r="C442" s="105">
        <v>140706</v>
      </c>
      <c r="D442" s="206" t="s">
        <v>223</v>
      </c>
      <c r="E442" s="206"/>
      <c r="F442" s="206"/>
      <c r="G442" s="206"/>
      <c r="H442" s="206"/>
      <c r="I442" s="206"/>
      <c r="J442" s="206"/>
      <c r="K442" s="206"/>
      <c r="L442" s="27" t="s">
        <v>219</v>
      </c>
    </row>
    <row r="443" spans="1:12" x14ac:dyDescent="0.25">
      <c r="A443" s="200" t="s">
        <v>17</v>
      </c>
      <c r="B443" s="22" t="s">
        <v>374</v>
      </c>
      <c r="C443" s="105" t="s">
        <v>384</v>
      </c>
      <c r="D443" s="105" t="s">
        <v>375</v>
      </c>
      <c r="E443" s="105" t="s">
        <v>376</v>
      </c>
      <c r="F443" s="105" t="s">
        <v>377</v>
      </c>
      <c r="G443" s="105" t="s">
        <v>17</v>
      </c>
      <c r="H443" s="105" t="s">
        <v>378</v>
      </c>
      <c r="I443" s="181" t="s">
        <v>383</v>
      </c>
      <c r="J443" s="181"/>
      <c r="K443" s="181"/>
      <c r="L443" s="182" t="s">
        <v>44</v>
      </c>
    </row>
    <row r="444" spans="1:12" x14ac:dyDescent="0.25">
      <c r="A444" s="200"/>
      <c r="B444" s="22" t="s">
        <v>24</v>
      </c>
      <c r="C444" s="105" t="s">
        <v>72</v>
      </c>
      <c r="D444" s="105" t="s">
        <v>380</v>
      </c>
      <c r="E444" s="105" t="s">
        <v>381</v>
      </c>
      <c r="F444" s="105" t="s">
        <v>382</v>
      </c>
      <c r="G444" s="105" t="s">
        <v>122</v>
      </c>
      <c r="H444" s="105" t="s">
        <v>379</v>
      </c>
      <c r="I444" s="105" t="s">
        <v>375</v>
      </c>
      <c r="J444" s="105" t="s">
        <v>376</v>
      </c>
      <c r="K444" s="105" t="s">
        <v>377</v>
      </c>
      <c r="L444" s="182"/>
    </row>
    <row r="445" spans="1:12" x14ac:dyDescent="0.25">
      <c r="A445" s="24"/>
      <c r="B445" s="22"/>
      <c r="C445" s="105"/>
      <c r="D445" s="25"/>
      <c r="E445" s="25"/>
      <c r="F445" s="25"/>
      <c r="G445" s="35">
        <v>4</v>
      </c>
      <c r="H445" s="25"/>
      <c r="I445" s="25"/>
      <c r="J445" s="25"/>
      <c r="K445" s="25"/>
      <c r="L445" s="30">
        <f>G445</f>
        <v>4</v>
      </c>
    </row>
    <row r="446" spans="1:12" x14ac:dyDescent="0.25">
      <c r="A446" s="183" t="s">
        <v>413</v>
      </c>
      <c r="B446" s="184"/>
      <c r="C446" s="184"/>
      <c r="D446" s="184"/>
      <c r="E446" s="184"/>
      <c r="F446" s="184"/>
      <c r="G446" s="184"/>
      <c r="H446" s="184"/>
      <c r="I446" s="184"/>
      <c r="J446" s="184"/>
      <c r="K446" s="184"/>
      <c r="L446" s="31">
        <f>SUM(L445)</f>
        <v>4</v>
      </c>
    </row>
    <row r="447" spans="1:12" x14ac:dyDescent="0.25">
      <c r="A447" s="43" t="s">
        <v>249</v>
      </c>
      <c r="B447" s="22" t="s">
        <v>53</v>
      </c>
      <c r="C447" s="44">
        <v>140710</v>
      </c>
      <c r="D447" s="206" t="s">
        <v>224</v>
      </c>
      <c r="E447" s="206"/>
      <c r="F447" s="206"/>
      <c r="G447" s="206"/>
      <c r="H447" s="206"/>
      <c r="I447" s="206"/>
      <c r="J447" s="206"/>
      <c r="K447" s="206"/>
      <c r="L447" s="27" t="s">
        <v>219</v>
      </c>
    </row>
    <row r="448" spans="1:12" x14ac:dyDescent="0.25">
      <c r="A448" s="200" t="s">
        <v>17</v>
      </c>
      <c r="B448" s="22" t="s">
        <v>374</v>
      </c>
      <c r="C448" s="105" t="s">
        <v>384</v>
      </c>
      <c r="D448" s="105" t="s">
        <v>375</v>
      </c>
      <c r="E448" s="105" t="s">
        <v>376</v>
      </c>
      <c r="F448" s="105" t="s">
        <v>377</v>
      </c>
      <c r="G448" s="105" t="s">
        <v>17</v>
      </c>
      <c r="H448" s="105" t="s">
        <v>378</v>
      </c>
      <c r="I448" s="181" t="s">
        <v>383</v>
      </c>
      <c r="J448" s="181"/>
      <c r="K448" s="181"/>
      <c r="L448" s="182" t="s">
        <v>44</v>
      </c>
    </row>
    <row r="449" spans="1:12" x14ac:dyDescent="0.25">
      <c r="A449" s="200"/>
      <c r="B449" s="22" t="s">
        <v>24</v>
      </c>
      <c r="C449" s="105" t="s">
        <v>72</v>
      </c>
      <c r="D449" s="105" t="s">
        <v>380</v>
      </c>
      <c r="E449" s="105" t="s">
        <v>381</v>
      </c>
      <c r="F449" s="105" t="s">
        <v>382</v>
      </c>
      <c r="G449" s="105" t="s">
        <v>122</v>
      </c>
      <c r="H449" s="105" t="s">
        <v>379</v>
      </c>
      <c r="I449" s="105" t="s">
        <v>375</v>
      </c>
      <c r="J449" s="105" t="s">
        <v>376</v>
      </c>
      <c r="K449" s="105" t="s">
        <v>377</v>
      </c>
      <c r="L449" s="182"/>
    </row>
    <row r="450" spans="1:12" x14ac:dyDescent="0.25">
      <c r="A450" s="24"/>
      <c r="B450" s="22"/>
      <c r="C450" s="105"/>
      <c r="D450" s="25"/>
      <c r="E450" s="25"/>
      <c r="F450" s="25"/>
      <c r="G450" s="35">
        <v>3</v>
      </c>
      <c r="H450" s="25"/>
      <c r="I450" s="25"/>
      <c r="J450" s="25"/>
      <c r="K450" s="25"/>
      <c r="L450" s="30">
        <f>G450</f>
        <v>3</v>
      </c>
    </row>
    <row r="451" spans="1:12" x14ac:dyDescent="0.25">
      <c r="A451" s="183" t="s">
        <v>413</v>
      </c>
      <c r="B451" s="184"/>
      <c r="C451" s="184"/>
      <c r="D451" s="184"/>
      <c r="E451" s="184"/>
      <c r="F451" s="184"/>
      <c r="G451" s="184"/>
      <c r="H451" s="184"/>
      <c r="I451" s="184"/>
      <c r="J451" s="184"/>
      <c r="K451" s="184"/>
      <c r="L451" s="31">
        <f>SUM(L450)</f>
        <v>3</v>
      </c>
    </row>
    <row r="452" spans="1:12" x14ac:dyDescent="0.25">
      <c r="A452" s="195" t="s">
        <v>250</v>
      </c>
      <c r="B452" s="196"/>
      <c r="C452" s="41"/>
      <c r="D452" s="191" t="s">
        <v>225</v>
      </c>
      <c r="E452" s="191"/>
      <c r="F452" s="191"/>
      <c r="G452" s="191"/>
      <c r="H452" s="191"/>
      <c r="I452" s="191"/>
      <c r="J452" s="191"/>
      <c r="K452" s="191"/>
      <c r="L452" s="192"/>
    </row>
    <row r="453" spans="1:12" ht="41.25" customHeight="1" x14ac:dyDescent="0.25">
      <c r="A453" s="43" t="s">
        <v>251</v>
      </c>
      <c r="B453" s="22" t="s">
        <v>53</v>
      </c>
      <c r="C453" s="22">
        <v>141101</v>
      </c>
      <c r="D453" s="206" t="s">
        <v>226</v>
      </c>
      <c r="E453" s="206"/>
      <c r="F453" s="206"/>
      <c r="G453" s="206"/>
      <c r="H453" s="206"/>
      <c r="I453" s="206"/>
      <c r="J453" s="206"/>
      <c r="K453" s="206"/>
      <c r="L453" s="27" t="s">
        <v>219</v>
      </c>
    </row>
    <row r="454" spans="1:12" x14ac:dyDescent="0.25">
      <c r="A454" s="200" t="s">
        <v>17</v>
      </c>
      <c r="B454" s="22" t="s">
        <v>374</v>
      </c>
      <c r="C454" s="105" t="s">
        <v>384</v>
      </c>
      <c r="D454" s="105" t="s">
        <v>375</v>
      </c>
      <c r="E454" s="105" t="s">
        <v>376</v>
      </c>
      <c r="F454" s="105" t="s">
        <v>377</v>
      </c>
      <c r="G454" s="105" t="s">
        <v>17</v>
      </c>
      <c r="H454" s="105" t="s">
        <v>378</v>
      </c>
      <c r="I454" s="181" t="s">
        <v>383</v>
      </c>
      <c r="J454" s="181"/>
      <c r="K454" s="181"/>
      <c r="L454" s="182" t="s">
        <v>44</v>
      </c>
    </row>
    <row r="455" spans="1:12" x14ac:dyDescent="0.25">
      <c r="A455" s="200"/>
      <c r="B455" s="22" t="s">
        <v>24</v>
      </c>
      <c r="C455" s="105" t="s">
        <v>72</v>
      </c>
      <c r="D455" s="105" t="s">
        <v>380</v>
      </c>
      <c r="E455" s="105" t="s">
        <v>381</v>
      </c>
      <c r="F455" s="105" t="s">
        <v>382</v>
      </c>
      <c r="G455" s="105" t="s">
        <v>122</v>
      </c>
      <c r="H455" s="105" t="s">
        <v>379</v>
      </c>
      <c r="I455" s="105" t="s">
        <v>375</v>
      </c>
      <c r="J455" s="105" t="s">
        <v>376</v>
      </c>
      <c r="K455" s="105" t="s">
        <v>377</v>
      </c>
      <c r="L455" s="182"/>
    </row>
    <row r="456" spans="1:12" x14ac:dyDescent="0.25">
      <c r="A456" s="24"/>
      <c r="B456" s="22"/>
      <c r="C456" s="105"/>
      <c r="D456" s="25"/>
      <c r="E456" s="25"/>
      <c r="F456" s="25"/>
      <c r="G456" s="35">
        <v>1</v>
      </c>
      <c r="H456" s="25"/>
      <c r="I456" s="25"/>
      <c r="J456" s="25"/>
      <c r="K456" s="25"/>
      <c r="L456" s="30">
        <f>G456</f>
        <v>1</v>
      </c>
    </row>
    <row r="457" spans="1:12" x14ac:dyDescent="0.25">
      <c r="A457" s="183" t="s">
        <v>413</v>
      </c>
      <c r="B457" s="184"/>
      <c r="C457" s="184"/>
      <c r="D457" s="184"/>
      <c r="E457" s="184"/>
      <c r="F457" s="184"/>
      <c r="G457" s="184"/>
      <c r="H457" s="184"/>
      <c r="I457" s="184"/>
      <c r="J457" s="184"/>
      <c r="K457" s="184"/>
      <c r="L457" s="31">
        <f>SUM(L456)</f>
        <v>1</v>
      </c>
    </row>
    <row r="458" spans="1:12" ht="44.25" customHeight="1" x14ac:dyDescent="0.25">
      <c r="A458" s="43" t="s">
        <v>252</v>
      </c>
      <c r="B458" s="22" t="s">
        <v>53</v>
      </c>
      <c r="C458" s="22">
        <v>141104</v>
      </c>
      <c r="D458" s="206" t="s">
        <v>227</v>
      </c>
      <c r="E458" s="206"/>
      <c r="F458" s="206"/>
      <c r="G458" s="206"/>
      <c r="H458" s="206"/>
      <c r="I458" s="206"/>
      <c r="J458" s="206"/>
      <c r="K458" s="206"/>
      <c r="L458" s="27" t="s">
        <v>219</v>
      </c>
    </row>
    <row r="459" spans="1:12" x14ac:dyDescent="0.25">
      <c r="A459" s="200" t="s">
        <v>17</v>
      </c>
      <c r="B459" s="22" t="s">
        <v>374</v>
      </c>
      <c r="C459" s="105" t="s">
        <v>384</v>
      </c>
      <c r="D459" s="105" t="s">
        <v>375</v>
      </c>
      <c r="E459" s="105" t="s">
        <v>376</v>
      </c>
      <c r="F459" s="105" t="s">
        <v>377</v>
      </c>
      <c r="G459" s="105" t="s">
        <v>17</v>
      </c>
      <c r="H459" s="105" t="s">
        <v>378</v>
      </c>
      <c r="I459" s="181" t="s">
        <v>383</v>
      </c>
      <c r="J459" s="181"/>
      <c r="K459" s="181"/>
      <c r="L459" s="182" t="s">
        <v>44</v>
      </c>
    </row>
    <row r="460" spans="1:12" x14ac:dyDescent="0.25">
      <c r="A460" s="200"/>
      <c r="B460" s="22" t="s">
        <v>24</v>
      </c>
      <c r="C460" s="105" t="s">
        <v>72</v>
      </c>
      <c r="D460" s="105" t="s">
        <v>380</v>
      </c>
      <c r="E460" s="105" t="s">
        <v>381</v>
      </c>
      <c r="F460" s="105" t="s">
        <v>382</v>
      </c>
      <c r="G460" s="105" t="s">
        <v>122</v>
      </c>
      <c r="H460" s="105" t="s">
        <v>379</v>
      </c>
      <c r="I460" s="105" t="s">
        <v>375</v>
      </c>
      <c r="J460" s="105" t="s">
        <v>376</v>
      </c>
      <c r="K460" s="105" t="s">
        <v>377</v>
      </c>
      <c r="L460" s="182"/>
    </row>
    <row r="461" spans="1:12" x14ac:dyDescent="0.25">
      <c r="A461" s="24"/>
      <c r="B461" s="22"/>
      <c r="C461" s="105"/>
      <c r="D461" s="25"/>
      <c r="E461" s="25"/>
      <c r="F461" s="25"/>
      <c r="G461" s="35">
        <v>1</v>
      </c>
      <c r="H461" s="25"/>
      <c r="I461" s="25"/>
      <c r="J461" s="25"/>
      <c r="K461" s="25"/>
      <c r="L461" s="30">
        <f>G461</f>
        <v>1</v>
      </c>
    </row>
    <row r="462" spans="1:12" x14ac:dyDescent="0.25">
      <c r="A462" s="183" t="s">
        <v>413</v>
      </c>
      <c r="B462" s="184"/>
      <c r="C462" s="184"/>
      <c r="D462" s="184"/>
      <c r="E462" s="184"/>
      <c r="F462" s="184"/>
      <c r="G462" s="184"/>
      <c r="H462" s="184"/>
      <c r="I462" s="184"/>
      <c r="J462" s="184"/>
      <c r="K462" s="184"/>
      <c r="L462" s="31">
        <f>SUM(L461)</f>
        <v>1</v>
      </c>
    </row>
    <row r="463" spans="1:12" x14ac:dyDescent="0.25">
      <c r="A463" s="195" t="s">
        <v>253</v>
      </c>
      <c r="B463" s="196"/>
      <c r="C463" s="41"/>
      <c r="D463" s="191" t="s">
        <v>228</v>
      </c>
      <c r="E463" s="191"/>
      <c r="F463" s="191"/>
      <c r="G463" s="191"/>
      <c r="H463" s="191"/>
      <c r="I463" s="191"/>
      <c r="J463" s="191"/>
      <c r="K463" s="191"/>
      <c r="L463" s="192"/>
    </row>
    <row r="464" spans="1:12" x14ac:dyDescent="0.25">
      <c r="A464" s="43" t="s">
        <v>254</v>
      </c>
      <c r="B464" s="22" t="s">
        <v>53</v>
      </c>
      <c r="C464" s="22">
        <v>141410</v>
      </c>
      <c r="D464" s="178" t="s">
        <v>229</v>
      </c>
      <c r="E464" s="178"/>
      <c r="F464" s="178"/>
      <c r="G464" s="178"/>
      <c r="H464" s="178"/>
      <c r="I464" s="178"/>
      <c r="J464" s="178"/>
      <c r="K464" s="178"/>
      <c r="L464" s="27" t="s">
        <v>72</v>
      </c>
    </row>
    <row r="465" spans="1:12" x14ac:dyDescent="0.25">
      <c r="A465" s="200" t="s">
        <v>17</v>
      </c>
      <c r="B465" s="22" t="s">
        <v>374</v>
      </c>
      <c r="C465" s="105" t="s">
        <v>384</v>
      </c>
      <c r="D465" s="105" t="s">
        <v>375</v>
      </c>
      <c r="E465" s="105" t="s">
        <v>376</v>
      </c>
      <c r="F465" s="105" t="s">
        <v>377</v>
      </c>
      <c r="G465" s="105" t="s">
        <v>17</v>
      </c>
      <c r="H465" s="105" t="s">
        <v>378</v>
      </c>
      <c r="I465" s="181" t="s">
        <v>383</v>
      </c>
      <c r="J465" s="181"/>
      <c r="K465" s="181"/>
      <c r="L465" s="182" t="s">
        <v>44</v>
      </c>
    </row>
    <row r="466" spans="1:12" x14ac:dyDescent="0.25">
      <c r="A466" s="200"/>
      <c r="B466" s="22" t="s">
        <v>24</v>
      </c>
      <c r="C466" s="105" t="s">
        <v>72</v>
      </c>
      <c r="D466" s="105" t="s">
        <v>380</v>
      </c>
      <c r="E466" s="105" t="s">
        <v>381</v>
      </c>
      <c r="F466" s="105" t="s">
        <v>382</v>
      </c>
      <c r="G466" s="105" t="s">
        <v>122</v>
      </c>
      <c r="H466" s="105" t="s">
        <v>379</v>
      </c>
      <c r="I466" s="105" t="s">
        <v>375</v>
      </c>
      <c r="J466" s="105" t="s">
        <v>376</v>
      </c>
      <c r="K466" s="105" t="s">
        <v>377</v>
      </c>
      <c r="L466" s="182"/>
    </row>
    <row r="467" spans="1:12" x14ac:dyDescent="0.25">
      <c r="A467" s="24"/>
      <c r="B467" s="22"/>
      <c r="C467" s="105"/>
      <c r="D467" s="35">
        <f>12.23+1.22</f>
        <v>13.450000000000001</v>
      </c>
      <c r="E467" s="25"/>
      <c r="F467" s="25"/>
      <c r="G467" s="25"/>
      <c r="H467" s="25"/>
      <c r="I467" s="25"/>
      <c r="J467" s="25"/>
      <c r="K467" s="25"/>
      <c r="L467" s="30">
        <f>D467</f>
        <v>13.450000000000001</v>
      </c>
    </row>
    <row r="468" spans="1:12" x14ac:dyDescent="0.25">
      <c r="A468" s="183" t="s">
        <v>413</v>
      </c>
      <c r="B468" s="184"/>
      <c r="C468" s="184"/>
      <c r="D468" s="184"/>
      <c r="E468" s="184"/>
      <c r="F468" s="184"/>
      <c r="G468" s="184"/>
      <c r="H468" s="184"/>
      <c r="I468" s="184"/>
      <c r="J468" s="184"/>
      <c r="K468" s="184"/>
      <c r="L468" s="31">
        <f>SUM(L467)</f>
        <v>13.450000000000001</v>
      </c>
    </row>
    <row r="469" spans="1:12" x14ac:dyDescent="0.25">
      <c r="A469" s="43" t="s">
        <v>255</v>
      </c>
      <c r="B469" s="22" t="s">
        <v>53</v>
      </c>
      <c r="C469" s="22">
        <v>141411</v>
      </c>
      <c r="D469" s="178" t="s">
        <v>230</v>
      </c>
      <c r="E469" s="178"/>
      <c r="F469" s="178"/>
      <c r="G469" s="178"/>
      <c r="H469" s="178"/>
      <c r="I469" s="178"/>
      <c r="J469" s="178"/>
      <c r="K469" s="178"/>
      <c r="L469" s="27" t="s">
        <v>72</v>
      </c>
    </row>
    <row r="470" spans="1:12" x14ac:dyDescent="0.25">
      <c r="A470" s="200" t="s">
        <v>17</v>
      </c>
      <c r="B470" s="22" t="s">
        <v>374</v>
      </c>
      <c r="C470" s="105" t="s">
        <v>384</v>
      </c>
      <c r="D470" s="105" t="s">
        <v>375</v>
      </c>
      <c r="E470" s="105" t="s">
        <v>376</v>
      </c>
      <c r="F470" s="105" t="s">
        <v>377</v>
      </c>
      <c r="G470" s="105" t="s">
        <v>17</v>
      </c>
      <c r="H470" s="105" t="s">
        <v>378</v>
      </c>
      <c r="I470" s="181" t="s">
        <v>383</v>
      </c>
      <c r="J470" s="181"/>
      <c r="K470" s="181"/>
      <c r="L470" s="182" t="s">
        <v>44</v>
      </c>
    </row>
    <row r="471" spans="1:12" x14ac:dyDescent="0.25">
      <c r="A471" s="200"/>
      <c r="B471" s="22" t="s">
        <v>24</v>
      </c>
      <c r="C471" s="105" t="s">
        <v>72</v>
      </c>
      <c r="D471" s="105" t="s">
        <v>380</v>
      </c>
      <c r="E471" s="105" t="s">
        <v>381</v>
      </c>
      <c r="F471" s="105" t="s">
        <v>382</v>
      </c>
      <c r="G471" s="105" t="s">
        <v>122</v>
      </c>
      <c r="H471" s="105" t="s">
        <v>379</v>
      </c>
      <c r="I471" s="105" t="s">
        <v>375</v>
      </c>
      <c r="J471" s="105" t="s">
        <v>376</v>
      </c>
      <c r="K471" s="105" t="s">
        <v>377</v>
      </c>
      <c r="L471" s="182"/>
    </row>
    <row r="472" spans="1:12" x14ac:dyDescent="0.25">
      <c r="A472" s="24"/>
      <c r="B472" s="22"/>
      <c r="C472" s="105"/>
      <c r="D472" s="35">
        <f>5.74+0.57</f>
        <v>6.3100000000000005</v>
      </c>
      <c r="E472" s="25"/>
      <c r="F472" s="25"/>
      <c r="G472" s="25"/>
      <c r="H472" s="25"/>
      <c r="I472" s="25"/>
      <c r="J472" s="25"/>
      <c r="K472" s="25"/>
      <c r="L472" s="30">
        <f>D472</f>
        <v>6.3100000000000005</v>
      </c>
    </row>
    <row r="473" spans="1:12" x14ac:dyDescent="0.25">
      <c r="A473" s="183" t="s">
        <v>413</v>
      </c>
      <c r="B473" s="184"/>
      <c r="C473" s="184"/>
      <c r="D473" s="184"/>
      <c r="E473" s="184"/>
      <c r="F473" s="184"/>
      <c r="G473" s="184"/>
      <c r="H473" s="184"/>
      <c r="I473" s="184"/>
      <c r="J473" s="184"/>
      <c r="K473" s="184"/>
      <c r="L473" s="31">
        <f>SUM(L472)</f>
        <v>6.3100000000000005</v>
      </c>
    </row>
    <row r="474" spans="1:12" x14ac:dyDescent="0.25">
      <c r="A474" s="43" t="s">
        <v>256</v>
      </c>
      <c r="B474" s="22" t="s">
        <v>53</v>
      </c>
      <c r="C474" s="22">
        <v>141413</v>
      </c>
      <c r="D474" s="178" t="s">
        <v>231</v>
      </c>
      <c r="E474" s="178"/>
      <c r="F474" s="178"/>
      <c r="G474" s="178"/>
      <c r="H474" s="178"/>
      <c r="I474" s="178"/>
      <c r="J474" s="178"/>
      <c r="K474" s="178"/>
      <c r="L474" s="27" t="s">
        <v>72</v>
      </c>
    </row>
    <row r="475" spans="1:12" x14ac:dyDescent="0.25">
      <c r="A475" s="200" t="s">
        <v>17</v>
      </c>
      <c r="B475" s="22" t="s">
        <v>374</v>
      </c>
      <c r="C475" s="105" t="s">
        <v>384</v>
      </c>
      <c r="D475" s="105" t="s">
        <v>375</v>
      </c>
      <c r="E475" s="105" t="s">
        <v>376</v>
      </c>
      <c r="F475" s="105" t="s">
        <v>377</v>
      </c>
      <c r="G475" s="105" t="s">
        <v>17</v>
      </c>
      <c r="H475" s="105" t="s">
        <v>378</v>
      </c>
      <c r="I475" s="181" t="s">
        <v>383</v>
      </c>
      <c r="J475" s="181"/>
      <c r="K475" s="181"/>
      <c r="L475" s="182" t="s">
        <v>44</v>
      </c>
    </row>
    <row r="476" spans="1:12" x14ac:dyDescent="0.25">
      <c r="A476" s="200"/>
      <c r="B476" s="22" t="s">
        <v>24</v>
      </c>
      <c r="C476" s="105" t="s">
        <v>72</v>
      </c>
      <c r="D476" s="105" t="s">
        <v>380</v>
      </c>
      <c r="E476" s="105" t="s">
        <v>381</v>
      </c>
      <c r="F476" s="105" t="s">
        <v>382</v>
      </c>
      <c r="G476" s="105" t="s">
        <v>122</v>
      </c>
      <c r="H476" s="105" t="s">
        <v>379</v>
      </c>
      <c r="I476" s="105" t="s">
        <v>375</v>
      </c>
      <c r="J476" s="105" t="s">
        <v>376</v>
      </c>
      <c r="K476" s="105" t="s">
        <v>377</v>
      </c>
      <c r="L476" s="182"/>
    </row>
    <row r="477" spans="1:12" x14ac:dyDescent="0.25">
      <c r="A477" s="24"/>
      <c r="B477" s="22"/>
      <c r="C477" s="105"/>
      <c r="D477" s="35">
        <f>1.57+0.15</f>
        <v>1.72</v>
      </c>
      <c r="E477" s="25"/>
      <c r="F477" s="25"/>
      <c r="G477" s="25"/>
      <c r="H477" s="25"/>
      <c r="I477" s="25"/>
      <c r="J477" s="25"/>
      <c r="K477" s="25"/>
      <c r="L477" s="30">
        <f>D477</f>
        <v>1.72</v>
      </c>
    </row>
    <row r="478" spans="1:12" x14ac:dyDescent="0.25">
      <c r="A478" s="183" t="s">
        <v>413</v>
      </c>
      <c r="B478" s="184"/>
      <c r="C478" s="184"/>
      <c r="D478" s="184"/>
      <c r="E478" s="184"/>
      <c r="F478" s="184"/>
      <c r="G478" s="184"/>
      <c r="H478" s="184"/>
      <c r="I478" s="184"/>
      <c r="J478" s="184"/>
      <c r="K478" s="184"/>
      <c r="L478" s="31">
        <f>SUM(L477)</f>
        <v>1.72</v>
      </c>
    </row>
    <row r="479" spans="1:12" x14ac:dyDescent="0.25">
      <c r="A479" s="195" t="s">
        <v>257</v>
      </c>
      <c r="B479" s="196"/>
      <c r="C479" s="41"/>
      <c r="D479" s="191" t="s">
        <v>232</v>
      </c>
      <c r="E479" s="191"/>
      <c r="F479" s="191"/>
      <c r="G479" s="191"/>
      <c r="H479" s="191"/>
      <c r="I479" s="191"/>
      <c r="J479" s="191"/>
      <c r="K479" s="191"/>
      <c r="L479" s="192"/>
    </row>
    <row r="480" spans="1:12" x14ac:dyDescent="0.25">
      <c r="A480" s="43" t="s">
        <v>259</v>
      </c>
      <c r="B480" s="22" t="s">
        <v>53</v>
      </c>
      <c r="C480" s="22">
        <v>141525</v>
      </c>
      <c r="D480" s="178" t="s">
        <v>233</v>
      </c>
      <c r="E480" s="178"/>
      <c r="F480" s="178"/>
      <c r="G480" s="178"/>
      <c r="H480" s="178"/>
      <c r="I480" s="178"/>
      <c r="J480" s="178"/>
      <c r="K480" s="178"/>
      <c r="L480" s="27" t="s">
        <v>215</v>
      </c>
    </row>
    <row r="481" spans="1:12" x14ac:dyDescent="0.25">
      <c r="A481" s="200" t="s">
        <v>17</v>
      </c>
      <c r="B481" s="22" t="s">
        <v>374</v>
      </c>
      <c r="C481" s="105" t="s">
        <v>384</v>
      </c>
      <c r="D481" s="105" t="s">
        <v>375</v>
      </c>
      <c r="E481" s="105" t="s">
        <v>376</v>
      </c>
      <c r="F481" s="105" t="s">
        <v>377</v>
      </c>
      <c r="G481" s="105" t="s">
        <v>17</v>
      </c>
      <c r="H481" s="105" t="s">
        <v>378</v>
      </c>
      <c r="I481" s="181" t="s">
        <v>383</v>
      </c>
      <c r="J481" s="181"/>
      <c r="K481" s="181"/>
      <c r="L481" s="182" t="s">
        <v>44</v>
      </c>
    </row>
    <row r="482" spans="1:12" x14ac:dyDescent="0.25">
      <c r="A482" s="200"/>
      <c r="B482" s="22" t="s">
        <v>24</v>
      </c>
      <c r="C482" s="105" t="s">
        <v>72</v>
      </c>
      <c r="D482" s="105" t="s">
        <v>380</v>
      </c>
      <c r="E482" s="105" t="s">
        <v>381</v>
      </c>
      <c r="F482" s="105" t="s">
        <v>382</v>
      </c>
      <c r="G482" s="105" t="s">
        <v>122</v>
      </c>
      <c r="H482" s="105" t="s">
        <v>379</v>
      </c>
      <c r="I482" s="105" t="s">
        <v>375</v>
      </c>
      <c r="J482" s="105" t="s">
        <v>376</v>
      </c>
      <c r="K482" s="105" t="s">
        <v>377</v>
      </c>
      <c r="L482" s="182"/>
    </row>
    <row r="483" spans="1:12" x14ac:dyDescent="0.25">
      <c r="A483" s="24"/>
      <c r="B483" s="22"/>
      <c r="C483" s="105"/>
      <c r="D483" s="25"/>
      <c r="E483" s="25"/>
      <c r="F483" s="25"/>
      <c r="G483" s="35">
        <v>1</v>
      </c>
      <c r="H483" s="25"/>
      <c r="I483" s="25"/>
      <c r="J483" s="25"/>
      <c r="K483" s="25"/>
      <c r="L483" s="30">
        <f>G483</f>
        <v>1</v>
      </c>
    </row>
    <row r="484" spans="1:12" x14ac:dyDescent="0.25">
      <c r="A484" s="183" t="s">
        <v>413</v>
      </c>
      <c r="B484" s="184"/>
      <c r="C484" s="184"/>
      <c r="D484" s="184"/>
      <c r="E484" s="184"/>
      <c r="F484" s="184"/>
      <c r="G484" s="184"/>
      <c r="H484" s="184"/>
      <c r="I484" s="184"/>
      <c r="J484" s="184"/>
      <c r="K484" s="184"/>
      <c r="L484" s="31">
        <f>SUM(L483)</f>
        <v>1</v>
      </c>
    </row>
    <row r="485" spans="1:12" x14ac:dyDescent="0.25">
      <c r="A485" s="43" t="s">
        <v>260</v>
      </c>
      <c r="B485" s="22" t="s">
        <v>53</v>
      </c>
      <c r="C485" s="22">
        <v>141529</v>
      </c>
      <c r="D485" s="178" t="s">
        <v>234</v>
      </c>
      <c r="E485" s="178"/>
      <c r="F485" s="178"/>
      <c r="G485" s="178"/>
      <c r="H485" s="178"/>
      <c r="I485" s="178"/>
      <c r="J485" s="178"/>
      <c r="K485" s="178"/>
      <c r="L485" s="27" t="s">
        <v>215</v>
      </c>
    </row>
    <row r="486" spans="1:12" x14ac:dyDescent="0.25">
      <c r="A486" s="200" t="s">
        <v>17</v>
      </c>
      <c r="B486" s="22" t="s">
        <v>374</v>
      </c>
      <c r="C486" s="105" t="s">
        <v>384</v>
      </c>
      <c r="D486" s="105" t="s">
        <v>375</v>
      </c>
      <c r="E486" s="105" t="s">
        <v>376</v>
      </c>
      <c r="F486" s="105" t="s">
        <v>377</v>
      </c>
      <c r="G486" s="105" t="s">
        <v>17</v>
      </c>
      <c r="H486" s="105" t="s">
        <v>378</v>
      </c>
      <c r="I486" s="181" t="s">
        <v>383</v>
      </c>
      <c r="J486" s="181"/>
      <c r="K486" s="181"/>
      <c r="L486" s="182" t="s">
        <v>44</v>
      </c>
    </row>
    <row r="487" spans="1:12" x14ac:dyDescent="0.25">
      <c r="A487" s="200"/>
      <c r="B487" s="22" t="s">
        <v>24</v>
      </c>
      <c r="C487" s="105" t="s">
        <v>72</v>
      </c>
      <c r="D487" s="105" t="s">
        <v>380</v>
      </c>
      <c r="E487" s="105" t="s">
        <v>381</v>
      </c>
      <c r="F487" s="105" t="s">
        <v>382</v>
      </c>
      <c r="G487" s="105" t="s">
        <v>122</v>
      </c>
      <c r="H487" s="105" t="s">
        <v>379</v>
      </c>
      <c r="I487" s="105" t="s">
        <v>375</v>
      </c>
      <c r="J487" s="105" t="s">
        <v>376</v>
      </c>
      <c r="K487" s="105" t="s">
        <v>377</v>
      </c>
      <c r="L487" s="182"/>
    </row>
    <row r="488" spans="1:12" x14ac:dyDescent="0.25">
      <c r="A488" s="24"/>
      <c r="B488" s="22"/>
      <c r="C488" s="105"/>
      <c r="D488" s="25"/>
      <c r="E488" s="25"/>
      <c r="F488" s="25"/>
      <c r="G488" s="35">
        <v>6</v>
      </c>
      <c r="H488" s="25"/>
      <c r="I488" s="25"/>
      <c r="J488" s="25"/>
      <c r="K488" s="25"/>
      <c r="L488" s="30">
        <f>G488</f>
        <v>6</v>
      </c>
    </row>
    <row r="489" spans="1:12" x14ac:dyDescent="0.25">
      <c r="A489" s="183" t="s">
        <v>413</v>
      </c>
      <c r="B489" s="184"/>
      <c r="C489" s="184"/>
      <c r="D489" s="184"/>
      <c r="E489" s="184"/>
      <c r="F489" s="184"/>
      <c r="G489" s="184"/>
      <c r="H489" s="184"/>
      <c r="I489" s="184"/>
      <c r="J489" s="184"/>
      <c r="K489" s="184"/>
      <c r="L489" s="31">
        <f>SUM(L488)</f>
        <v>6</v>
      </c>
    </row>
    <row r="490" spans="1:12" x14ac:dyDescent="0.25">
      <c r="A490" s="195" t="s">
        <v>258</v>
      </c>
      <c r="B490" s="196"/>
      <c r="C490" s="41"/>
      <c r="D490" s="191" t="s">
        <v>235</v>
      </c>
      <c r="E490" s="191"/>
      <c r="F490" s="191"/>
      <c r="G490" s="191"/>
      <c r="H490" s="191"/>
      <c r="I490" s="191"/>
      <c r="J490" s="191"/>
      <c r="K490" s="191"/>
      <c r="L490" s="192"/>
    </row>
    <row r="491" spans="1:12" x14ac:dyDescent="0.25">
      <c r="A491" s="43" t="s">
        <v>261</v>
      </c>
      <c r="B491" s="22" t="s">
        <v>53</v>
      </c>
      <c r="C491" s="22">
        <v>141906</v>
      </c>
      <c r="D491" s="178" t="s">
        <v>236</v>
      </c>
      <c r="E491" s="178"/>
      <c r="F491" s="178"/>
      <c r="G491" s="178"/>
      <c r="H491" s="178"/>
      <c r="I491" s="178"/>
      <c r="J491" s="178"/>
      <c r="K491" s="178"/>
      <c r="L491" s="27" t="s">
        <v>72</v>
      </c>
    </row>
    <row r="492" spans="1:12" x14ac:dyDescent="0.25">
      <c r="A492" s="200" t="s">
        <v>17</v>
      </c>
      <c r="B492" s="22" t="s">
        <v>374</v>
      </c>
      <c r="C492" s="105" t="s">
        <v>384</v>
      </c>
      <c r="D492" s="105" t="s">
        <v>375</v>
      </c>
      <c r="E492" s="105" t="s">
        <v>376</v>
      </c>
      <c r="F492" s="105" t="s">
        <v>377</v>
      </c>
      <c r="G492" s="105" t="s">
        <v>17</v>
      </c>
      <c r="H492" s="105" t="s">
        <v>378</v>
      </c>
      <c r="I492" s="181" t="s">
        <v>383</v>
      </c>
      <c r="J492" s="181"/>
      <c r="K492" s="181"/>
      <c r="L492" s="182" t="s">
        <v>44</v>
      </c>
    </row>
    <row r="493" spans="1:12" x14ac:dyDescent="0.25">
      <c r="A493" s="200"/>
      <c r="B493" s="22" t="s">
        <v>24</v>
      </c>
      <c r="C493" s="105" t="s">
        <v>72</v>
      </c>
      <c r="D493" s="105" t="s">
        <v>380</v>
      </c>
      <c r="E493" s="105" t="s">
        <v>381</v>
      </c>
      <c r="F493" s="105" t="s">
        <v>382</v>
      </c>
      <c r="G493" s="105" t="s">
        <v>122</v>
      </c>
      <c r="H493" s="105" t="s">
        <v>379</v>
      </c>
      <c r="I493" s="105" t="s">
        <v>375</v>
      </c>
      <c r="J493" s="105" t="s">
        <v>376</v>
      </c>
      <c r="K493" s="105" t="s">
        <v>377</v>
      </c>
      <c r="L493" s="182"/>
    </row>
    <row r="494" spans="1:12" x14ac:dyDescent="0.25">
      <c r="A494" s="24"/>
      <c r="B494" s="22"/>
      <c r="C494" s="105"/>
      <c r="D494" s="35">
        <f>3.63+0.36</f>
        <v>3.9899999999999998</v>
      </c>
      <c r="E494" s="25"/>
      <c r="F494" s="25"/>
      <c r="G494" s="35"/>
      <c r="H494" s="25"/>
      <c r="I494" s="25"/>
      <c r="J494" s="25"/>
      <c r="K494" s="25"/>
      <c r="L494" s="30">
        <f>D494</f>
        <v>3.9899999999999998</v>
      </c>
    </row>
    <row r="495" spans="1:12" x14ac:dyDescent="0.25">
      <c r="A495" s="183" t="s">
        <v>413</v>
      </c>
      <c r="B495" s="184"/>
      <c r="C495" s="184"/>
      <c r="D495" s="184"/>
      <c r="E495" s="184"/>
      <c r="F495" s="184"/>
      <c r="G495" s="184"/>
      <c r="H495" s="184"/>
      <c r="I495" s="184"/>
      <c r="J495" s="184"/>
      <c r="K495" s="184"/>
      <c r="L495" s="31">
        <f>SUM(L494)</f>
        <v>3.9899999999999998</v>
      </c>
    </row>
    <row r="496" spans="1:12" x14ac:dyDescent="0.25">
      <c r="A496" s="43" t="s">
        <v>262</v>
      </c>
      <c r="B496" s="22" t="s">
        <v>53</v>
      </c>
      <c r="C496" s="22">
        <v>141907</v>
      </c>
      <c r="D496" s="178" t="s">
        <v>237</v>
      </c>
      <c r="E496" s="178"/>
      <c r="F496" s="178"/>
      <c r="G496" s="178"/>
      <c r="H496" s="178"/>
      <c r="I496" s="178"/>
      <c r="J496" s="178"/>
      <c r="K496" s="178"/>
      <c r="L496" s="27" t="s">
        <v>72</v>
      </c>
    </row>
    <row r="497" spans="1:12" x14ac:dyDescent="0.25">
      <c r="A497" s="200" t="s">
        <v>17</v>
      </c>
      <c r="B497" s="22" t="s">
        <v>374</v>
      </c>
      <c r="C497" s="105" t="s">
        <v>384</v>
      </c>
      <c r="D497" s="105" t="s">
        <v>375</v>
      </c>
      <c r="E497" s="105" t="s">
        <v>376</v>
      </c>
      <c r="F497" s="105" t="s">
        <v>377</v>
      </c>
      <c r="G497" s="105" t="s">
        <v>17</v>
      </c>
      <c r="H497" s="105" t="s">
        <v>378</v>
      </c>
      <c r="I497" s="181" t="s">
        <v>383</v>
      </c>
      <c r="J497" s="181"/>
      <c r="K497" s="181"/>
      <c r="L497" s="182" t="s">
        <v>44</v>
      </c>
    </row>
    <row r="498" spans="1:12" x14ac:dyDescent="0.25">
      <c r="A498" s="200"/>
      <c r="B498" s="22" t="s">
        <v>24</v>
      </c>
      <c r="C498" s="105" t="s">
        <v>72</v>
      </c>
      <c r="D498" s="105" t="s">
        <v>380</v>
      </c>
      <c r="E498" s="105" t="s">
        <v>381</v>
      </c>
      <c r="F498" s="105" t="s">
        <v>382</v>
      </c>
      <c r="G498" s="105" t="s">
        <v>122</v>
      </c>
      <c r="H498" s="105" t="s">
        <v>379</v>
      </c>
      <c r="I498" s="105" t="s">
        <v>375</v>
      </c>
      <c r="J498" s="105" t="s">
        <v>376</v>
      </c>
      <c r="K498" s="105" t="s">
        <v>377</v>
      </c>
      <c r="L498" s="182"/>
    </row>
    <row r="499" spans="1:12" x14ac:dyDescent="0.25">
      <c r="A499" s="24"/>
      <c r="B499" s="22"/>
      <c r="C499" s="105"/>
      <c r="D499" s="35">
        <f>9.51+0.95</f>
        <v>10.459999999999999</v>
      </c>
      <c r="E499" s="25"/>
      <c r="F499" s="25"/>
      <c r="G499" s="35"/>
      <c r="H499" s="25"/>
      <c r="I499" s="25"/>
      <c r="J499" s="25"/>
      <c r="K499" s="25"/>
      <c r="L499" s="30">
        <f>D499</f>
        <v>10.459999999999999</v>
      </c>
    </row>
    <row r="500" spans="1:12" x14ac:dyDescent="0.25">
      <c r="A500" s="183" t="s">
        <v>413</v>
      </c>
      <c r="B500" s="184"/>
      <c r="C500" s="184"/>
      <c r="D500" s="184"/>
      <c r="E500" s="184"/>
      <c r="F500" s="184"/>
      <c r="G500" s="184"/>
      <c r="H500" s="184"/>
      <c r="I500" s="184"/>
      <c r="J500" s="184"/>
      <c r="K500" s="184"/>
      <c r="L500" s="31">
        <f>SUM(L499)</f>
        <v>10.459999999999999</v>
      </c>
    </row>
    <row r="501" spans="1:12" x14ac:dyDescent="0.25">
      <c r="A501" s="43" t="s">
        <v>263</v>
      </c>
      <c r="B501" s="22" t="s">
        <v>53</v>
      </c>
      <c r="C501" s="22">
        <v>141909</v>
      </c>
      <c r="D501" s="178" t="s">
        <v>238</v>
      </c>
      <c r="E501" s="178"/>
      <c r="F501" s="178"/>
      <c r="G501" s="178"/>
      <c r="H501" s="178"/>
      <c r="I501" s="178"/>
      <c r="J501" s="178"/>
      <c r="K501" s="178"/>
      <c r="L501" s="27" t="s">
        <v>72</v>
      </c>
    </row>
    <row r="502" spans="1:12" x14ac:dyDescent="0.25">
      <c r="A502" s="200" t="s">
        <v>17</v>
      </c>
      <c r="B502" s="22" t="s">
        <v>374</v>
      </c>
      <c r="C502" s="105" t="s">
        <v>384</v>
      </c>
      <c r="D502" s="105" t="s">
        <v>375</v>
      </c>
      <c r="E502" s="105" t="s">
        <v>376</v>
      </c>
      <c r="F502" s="105" t="s">
        <v>377</v>
      </c>
      <c r="G502" s="105" t="s">
        <v>17</v>
      </c>
      <c r="H502" s="105" t="s">
        <v>378</v>
      </c>
      <c r="I502" s="181" t="s">
        <v>383</v>
      </c>
      <c r="J502" s="181"/>
      <c r="K502" s="181"/>
      <c r="L502" s="182" t="s">
        <v>44</v>
      </c>
    </row>
    <row r="503" spans="1:12" x14ac:dyDescent="0.25">
      <c r="A503" s="200"/>
      <c r="B503" s="22" t="s">
        <v>24</v>
      </c>
      <c r="C503" s="105" t="s">
        <v>72</v>
      </c>
      <c r="D503" s="105" t="s">
        <v>380</v>
      </c>
      <c r="E503" s="105" t="s">
        <v>381</v>
      </c>
      <c r="F503" s="105" t="s">
        <v>382</v>
      </c>
      <c r="G503" s="105" t="s">
        <v>122</v>
      </c>
      <c r="H503" s="105" t="s">
        <v>379</v>
      </c>
      <c r="I503" s="105" t="s">
        <v>375</v>
      </c>
      <c r="J503" s="105" t="s">
        <v>376</v>
      </c>
      <c r="K503" s="105" t="s">
        <v>377</v>
      </c>
      <c r="L503" s="182"/>
    </row>
    <row r="504" spans="1:12" x14ac:dyDescent="0.25">
      <c r="A504" s="24"/>
      <c r="B504" s="22"/>
      <c r="C504" s="105"/>
      <c r="D504" s="35">
        <f>12.8+1.2</f>
        <v>14</v>
      </c>
      <c r="E504" s="25"/>
      <c r="F504" s="25"/>
      <c r="G504" s="35"/>
      <c r="H504" s="25"/>
      <c r="I504" s="25"/>
      <c r="J504" s="25"/>
      <c r="K504" s="25"/>
      <c r="L504" s="30">
        <f>D504</f>
        <v>14</v>
      </c>
    </row>
    <row r="505" spans="1:12" x14ac:dyDescent="0.25">
      <c r="A505" s="183" t="s">
        <v>413</v>
      </c>
      <c r="B505" s="184"/>
      <c r="C505" s="184"/>
      <c r="D505" s="184"/>
      <c r="E505" s="184"/>
      <c r="F505" s="184"/>
      <c r="G505" s="184"/>
      <c r="H505" s="184"/>
      <c r="I505" s="184"/>
      <c r="J505" s="184"/>
      <c r="K505" s="184"/>
      <c r="L505" s="31">
        <f>SUM(L504)</f>
        <v>14</v>
      </c>
    </row>
    <row r="506" spans="1:12" ht="15" customHeight="1" x14ac:dyDescent="0.25">
      <c r="A506" s="189" t="s">
        <v>268</v>
      </c>
      <c r="B506" s="190"/>
      <c r="C506" s="202" t="s">
        <v>312</v>
      </c>
      <c r="D506" s="202"/>
      <c r="E506" s="202"/>
      <c r="F506" s="202"/>
      <c r="G506" s="202"/>
      <c r="H506" s="202"/>
      <c r="I506" s="202"/>
      <c r="J506" s="202"/>
      <c r="K506" s="202"/>
      <c r="L506" s="203"/>
    </row>
    <row r="507" spans="1:12" x14ac:dyDescent="0.25">
      <c r="A507" s="195" t="s">
        <v>270</v>
      </c>
      <c r="B507" s="196"/>
      <c r="C507" s="41"/>
      <c r="D507" s="191" t="s">
        <v>314</v>
      </c>
      <c r="E507" s="191"/>
      <c r="F507" s="191"/>
      <c r="G507" s="191"/>
      <c r="H507" s="191"/>
      <c r="I507" s="191"/>
      <c r="J507" s="191"/>
      <c r="K507" s="191"/>
      <c r="L507" s="192"/>
    </row>
    <row r="508" spans="1:12" x14ac:dyDescent="0.25">
      <c r="A508" s="43" t="s">
        <v>271</v>
      </c>
      <c r="B508" s="22" t="s">
        <v>53</v>
      </c>
      <c r="C508" s="22">
        <v>150306</v>
      </c>
      <c r="D508" s="178" t="s">
        <v>315</v>
      </c>
      <c r="E508" s="178"/>
      <c r="F508" s="178"/>
      <c r="G508" s="178"/>
      <c r="H508" s="178"/>
      <c r="I508" s="178"/>
      <c r="J508" s="178"/>
      <c r="K508" s="178"/>
      <c r="L508" s="27" t="s">
        <v>215</v>
      </c>
    </row>
    <row r="509" spans="1:12" x14ac:dyDescent="0.25">
      <c r="A509" s="200" t="s">
        <v>17</v>
      </c>
      <c r="B509" s="22" t="s">
        <v>374</v>
      </c>
      <c r="C509" s="105" t="s">
        <v>384</v>
      </c>
      <c r="D509" s="105" t="s">
        <v>375</v>
      </c>
      <c r="E509" s="105" t="s">
        <v>376</v>
      </c>
      <c r="F509" s="105" t="s">
        <v>377</v>
      </c>
      <c r="G509" s="105" t="s">
        <v>17</v>
      </c>
      <c r="H509" s="105" t="s">
        <v>378</v>
      </c>
      <c r="I509" s="181" t="s">
        <v>383</v>
      </c>
      <c r="J509" s="181"/>
      <c r="K509" s="181"/>
      <c r="L509" s="182" t="s">
        <v>44</v>
      </c>
    </row>
    <row r="510" spans="1:12" x14ac:dyDescent="0.25">
      <c r="A510" s="200"/>
      <c r="B510" s="22" t="s">
        <v>24</v>
      </c>
      <c r="C510" s="105" t="s">
        <v>72</v>
      </c>
      <c r="D510" s="105" t="s">
        <v>380</v>
      </c>
      <c r="E510" s="105" t="s">
        <v>381</v>
      </c>
      <c r="F510" s="105" t="s">
        <v>382</v>
      </c>
      <c r="G510" s="105" t="s">
        <v>122</v>
      </c>
      <c r="H510" s="105" t="s">
        <v>379</v>
      </c>
      <c r="I510" s="105" t="s">
        <v>375</v>
      </c>
      <c r="J510" s="105" t="s">
        <v>376</v>
      </c>
      <c r="K510" s="105" t="s">
        <v>377</v>
      </c>
      <c r="L510" s="182"/>
    </row>
    <row r="511" spans="1:12" x14ac:dyDescent="0.25">
      <c r="A511" s="24"/>
      <c r="B511" s="22"/>
      <c r="C511" s="105"/>
      <c r="D511" s="25"/>
      <c r="E511" s="25"/>
      <c r="F511" s="25"/>
      <c r="G511" s="35">
        <v>1</v>
      </c>
      <c r="H511" s="25"/>
      <c r="I511" s="25"/>
      <c r="J511" s="25"/>
      <c r="K511" s="25"/>
      <c r="L511" s="30">
        <f>G511</f>
        <v>1</v>
      </c>
    </row>
    <row r="512" spans="1:12" x14ac:dyDescent="0.25">
      <c r="A512" s="183" t="s">
        <v>413</v>
      </c>
      <c r="B512" s="184"/>
      <c r="C512" s="184"/>
      <c r="D512" s="184"/>
      <c r="E512" s="184"/>
      <c r="F512" s="184"/>
      <c r="G512" s="184"/>
      <c r="H512" s="184"/>
      <c r="I512" s="184"/>
      <c r="J512" s="184"/>
      <c r="K512" s="184"/>
      <c r="L512" s="31">
        <f>SUM(L511)</f>
        <v>1</v>
      </c>
    </row>
    <row r="513" spans="1:12" x14ac:dyDescent="0.25">
      <c r="A513" s="195" t="s">
        <v>273</v>
      </c>
      <c r="B513" s="196"/>
      <c r="C513" s="41"/>
      <c r="D513" s="191" t="s">
        <v>316</v>
      </c>
      <c r="E513" s="191"/>
      <c r="F513" s="191"/>
      <c r="G513" s="191"/>
      <c r="H513" s="191"/>
      <c r="I513" s="191"/>
      <c r="J513" s="191"/>
      <c r="K513" s="191"/>
      <c r="L513" s="192"/>
    </row>
    <row r="514" spans="1:12" ht="29.25" customHeight="1" x14ac:dyDescent="0.25">
      <c r="A514" s="43" t="s">
        <v>272</v>
      </c>
      <c r="B514" s="22" t="s">
        <v>53</v>
      </c>
      <c r="C514" s="22">
        <v>150610</v>
      </c>
      <c r="D514" s="204" t="s">
        <v>317</v>
      </c>
      <c r="E514" s="204"/>
      <c r="F514" s="204"/>
      <c r="G514" s="204"/>
      <c r="H514" s="204"/>
      <c r="I514" s="204"/>
      <c r="J514" s="204"/>
      <c r="K514" s="204"/>
      <c r="L514" s="27" t="s">
        <v>215</v>
      </c>
    </row>
    <row r="515" spans="1:12" x14ac:dyDescent="0.25">
      <c r="A515" s="200" t="s">
        <v>17</v>
      </c>
      <c r="B515" s="22" t="s">
        <v>374</v>
      </c>
      <c r="C515" s="105" t="s">
        <v>384</v>
      </c>
      <c r="D515" s="105" t="s">
        <v>375</v>
      </c>
      <c r="E515" s="105" t="s">
        <v>376</v>
      </c>
      <c r="F515" s="105" t="s">
        <v>377</v>
      </c>
      <c r="G515" s="105" t="s">
        <v>17</v>
      </c>
      <c r="H515" s="105" t="s">
        <v>378</v>
      </c>
      <c r="I515" s="181" t="s">
        <v>383</v>
      </c>
      <c r="J515" s="181"/>
      <c r="K515" s="181"/>
      <c r="L515" s="182" t="s">
        <v>44</v>
      </c>
    </row>
    <row r="516" spans="1:12" x14ac:dyDescent="0.25">
      <c r="A516" s="200"/>
      <c r="B516" s="22" t="s">
        <v>24</v>
      </c>
      <c r="C516" s="105" t="s">
        <v>72</v>
      </c>
      <c r="D516" s="105" t="s">
        <v>380</v>
      </c>
      <c r="E516" s="105" t="s">
        <v>381</v>
      </c>
      <c r="F516" s="105" t="s">
        <v>382</v>
      </c>
      <c r="G516" s="105" t="s">
        <v>122</v>
      </c>
      <c r="H516" s="105" t="s">
        <v>379</v>
      </c>
      <c r="I516" s="105" t="s">
        <v>375</v>
      </c>
      <c r="J516" s="105" t="s">
        <v>376</v>
      </c>
      <c r="K516" s="105" t="s">
        <v>377</v>
      </c>
      <c r="L516" s="182"/>
    </row>
    <row r="517" spans="1:12" x14ac:dyDescent="0.25">
      <c r="A517" s="24"/>
      <c r="B517" s="22"/>
      <c r="C517" s="105"/>
      <c r="D517" s="25"/>
      <c r="E517" s="25"/>
      <c r="F517" s="25"/>
      <c r="G517" s="35">
        <v>2</v>
      </c>
      <c r="H517" s="25"/>
      <c r="I517" s="25"/>
      <c r="J517" s="25"/>
      <c r="K517" s="25"/>
      <c r="L517" s="30">
        <f>G517</f>
        <v>2</v>
      </c>
    </row>
    <row r="518" spans="1:12" x14ac:dyDescent="0.25">
      <c r="A518" s="183" t="s">
        <v>413</v>
      </c>
      <c r="B518" s="184"/>
      <c r="C518" s="184"/>
      <c r="D518" s="184"/>
      <c r="E518" s="184"/>
      <c r="F518" s="184"/>
      <c r="G518" s="184"/>
      <c r="H518" s="184"/>
      <c r="I518" s="184"/>
      <c r="J518" s="184"/>
      <c r="K518" s="184"/>
      <c r="L518" s="31">
        <f>SUM(L517)</f>
        <v>2</v>
      </c>
    </row>
    <row r="519" spans="1:12" ht="32.25" customHeight="1" x14ac:dyDescent="0.25">
      <c r="A519" s="43" t="s">
        <v>440</v>
      </c>
      <c r="B519" s="22" t="s">
        <v>53</v>
      </c>
      <c r="C519" s="22">
        <v>150614</v>
      </c>
      <c r="D519" s="204" t="s">
        <v>436</v>
      </c>
      <c r="E519" s="204"/>
      <c r="F519" s="204"/>
      <c r="G519" s="204"/>
      <c r="H519" s="204"/>
      <c r="I519" s="204"/>
      <c r="J519" s="204"/>
      <c r="K519" s="204"/>
      <c r="L519" s="27" t="s">
        <v>215</v>
      </c>
    </row>
    <row r="520" spans="1:12" x14ac:dyDescent="0.25">
      <c r="A520" s="200" t="s">
        <v>17</v>
      </c>
      <c r="B520" s="22" t="s">
        <v>374</v>
      </c>
      <c r="C520" s="105" t="s">
        <v>384</v>
      </c>
      <c r="D520" s="105" t="s">
        <v>375</v>
      </c>
      <c r="E520" s="105" t="s">
        <v>376</v>
      </c>
      <c r="F520" s="105" t="s">
        <v>377</v>
      </c>
      <c r="G520" s="105" t="s">
        <v>17</v>
      </c>
      <c r="H520" s="105" t="s">
        <v>378</v>
      </c>
      <c r="I520" s="181" t="s">
        <v>383</v>
      </c>
      <c r="J520" s="181"/>
      <c r="K520" s="181"/>
      <c r="L520" s="182" t="s">
        <v>44</v>
      </c>
    </row>
    <row r="521" spans="1:12" x14ac:dyDescent="0.25">
      <c r="A521" s="200"/>
      <c r="B521" s="22" t="s">
        <v>24</v>
      </c>
      <c r="C521" s="105" t="s">
        <v>72</v>
      </c>
      <c r="D521" s="105" t="s">
        <v>380</v>
      </c>
      <c r="E521" s="105" t="s">
        <v>381</v>
      </c>
      <c r="F521" s="105" t="s">
        <v>382</v>
      </c>
      <c r="G521" s="105" t="s">
        <v>122</v>
      </c>
      <c r="H521" s="105" t="s">
        <v>379</v>
      </c>
      <c r="I521" s="105" t="s">
        <v>375</v>
      </c>
      <c r="J521" s="105" t="s">
        <v>376</v>
      </c>
      <c r="K521" s="105" t="s">
        <v>377</v>
      </c>
      <c r="L521" s="182"/>
    </row>
    <row r="522" spans="1:12" x14ac:dyDescent="0.25">
      <c r="A522" s="24"/>
      <c r="B522" s="22"/>
      <c r="C522" s="105"/>
      <c r="D522" s="25"/>
      <c r="E522" s="25"/>
      <c r="F522" s="25"/>
      <c r="G522" s="35">
        <v>2</v>
      </c>
      <c r="H522" s="25"/>
      <c r="I522" s="25"/>
      <c r="J522" s="25"/>
      <c r="K522" s="25"/>
      <c r="L522" s="30">
        <f>G522</f>
        <v>2</v>
      </c>
    </row>
    <row r="523" spans="1:12" x14ac:dyDescent="0.25">
      <c r="A523" s="183" t="s">
        <v>413</v>
      </c>
      <c r="B523" s="184"/>
      <c r="C523" s="184"/>
      <c r="D523" s="184"/>
      <c r="E523" s="184"/>
      <c r="F523" s="184"/>
      <c r="G523" s="184"/>
      <c r="H523" s="184"/>
      <c r="I523" s="184"/>
      <c r="J523" s="184"/>
      <c r="K523" s="184"/>
      <c r="L523" s="31">
        <f>SUM(L522)</f>
        <v>2</v>
      </c>
    </row>
    <row r="524" spans="1:12" ht="30" customHeight="1" x14ac:dyDescent="0.25">
      <c r="A524" s="43" t="s">
        <v>441</v>
      </c>
      <c r="B524" s="22" t="s">
        <v>53</v>
      </c>
      <c r="C524" s="22">
        <v>150616</v>
      </c>
      <c r="D524" s="204" t="s">
        <v>437</v>
      </c>
      <c r="E524" s="204"/>
      <c r="F524" s="204"/>
      <c r="G524" s="204"/>
      <c r="H524" s="204"/>
      <c r="I524" s="204"/>
      <c r="J524" s="204"/>
      <c r="K524" s="204"/>
      <c r="L524" s="27" t="s">
        <v>215</v>
      </c>
    </row>
    <row r="525" spans="1:12" x14ac:dyDescent="0.25">
      <c r="A525" s="200" t="s">
        <v>17</v>
      </c>
      <c r="B525" s="22" t="s">
        <v>374</v>
      </c>
      <c r="C525" s="105" t="s">
        <v>384</v>
      </c>
      <c r="D525" s="105" t="s">
        <v>375</v>
      </c>
      <c r="E525" s="105" t="s">
        <v>376</v>
      </c>
      <c r="F525" s="105" t="s">
        <v>377</v>
      </c>
      <c r="G525" s="105" t="s">
        <v>17</v>
      </c>
      <c r="H525" s="105" t="s">
        <v>378</v>
      </c>
      <c r="I525" s="181" t="s">
        <v>383</v>
      </c>
      <c r="J525" s="181"/>
      <c r="K525" s="181"/>
      <c r="L525" s="205" t="s">
        <v>44</v>
      </c>
    </row>
    <row r="526" spans="1:12" x14ac:dyDescent="0.25">
      <c r="A526" s="200"/>
      <c r="B526" s="22" t="s">
        <v>24</v>
      </c>
      <c r="C526" s="105" t="s">
        <v>72</v>
      </c>
      <c r="D526" s="105" t="s">
        <v>380</v>
      </c>
      <c r="E526" s="105" t="s">
        <v>381</v>
      </c>
      <c r="F526" s="105" t="s">
        <v>382</v>
      </c>
      <c r="G526" s="105" t="s">
        <v>122</v>
      </c>
      <c r="H526" s="105" t="s">
        <v>379</v>
      </c>
      <c r="I526" s="105" t="s">
        <v>375</v>
      </c>
      <c r="J526" s="105" t="s">
        <v>376</v>
      </c>
      <c r="K526" s="105" t="s">
        <v>377</v>
      </c>
      <c r="L526" s="205"/>
    </row>
    <row r="527" spans="1:12" x14ac:dyDescent="0.25">
      <c r="A527" s="24"/>
      <c r="B527" s="22"/>
      <c r="C527" s="105"/>
      <c r="D527" s="25"/>
      <c r="E527" s="25"/>
      <c r="F527" s="25"/>
      <c r="G527" s="35">
        <v>1</v>
      </c>
      <c r="H527" s="25"/>
      <c r="I527" s="25"/>
      <c r="J527" s="25"/>
      <c r="K527" s="25"/>
      <c r="L527" s="30">
        <f>G527</f>
        <v>1</v>
      </c>
    </row>
    <row r="528" spans="1:12" x14ac:dyDescent="0.25">
      <c r="A528" s="183" t="s">
        <v>413</v>
      </c>
      <c r="B528" s="184"/>
      <c r="C528" s="184"/>
      <c r="D528" s="184"/>
      <c r="E528" s="184"/>
      <c r="F528" s="184"/>
      <c r="G528" s="184"/>
      <c r="H528" s="184"/>
      <c r="I528" s="184"/>
      <c r="J528" s="184"/>
      <c r="K528" s="184"/>
      <c r="L528" s="31">
        <f>SUM(L527)</f>
        <v>1</v>
      </c>
    </row>
    <row r="529" spans="1:12" x14ac:dyDescent="0.25">
      <c r="A529" s="43" t="s">
        <v>442</v>
      </c>
      <c r="B529" s="22" t="s">
        <v>53</v>
      </c>
      <c r="C529" s="22">
        <v>150629</v>
      </c>
      <c r="D529" s="204" t="s">
        <v>438</v>
      </c>
      <c r="E529" s="204"/>
      <c r="F529" s="204"/>
      <c r="G529" s="204"/>
      <c r="H529" s="204"/>
      <c r="I529" s="204"/>
      <c r="J529" s="204"/>
      <c r="K529" s="204"/>
      <c r="L529" s="27" t="s">
        <v>215</v>
      </c>
    </row>
    <row r="530" spans="1:12" x14ac:dyDescent="0.25">
      <c r="A530" s="200" t="s">
        <v>17</v>
      </c>
      <c r="B530" s="22" t="s">
        <v>374</v>
      </c>
      <c r="C530" s="105" t="s">
        <v>384</v>
      </c>
      <c r="D530" s="105" t="s">
        <v>375</v>
      </c>
      <c r="E530" s="105" t="s">
        <v>376</v>
      </c>
      <c r="F530" s="105" t="s">
        <v>377</v>
      </c>
      <c r="G530" s="105" t="s">
        <v>17</v>
      </c>
      <c r="H530" s="105" t="s">
        <v>378</v>
      </c>
      <c r="I530" s="181" t="s">
        <v>383</v>
      </c>
      <c r="J530" s="181"/>
      <c r="K530" s="181"/>
      <c r="L530" s="182" t="s">
        <v>44</v>
      </c>
    </row>
    <row r="531" spans="1:12" x14ac:dyDescent="0.25">
      <c r="A531" s="200"/>
      <c r="B531" s="22" t="s">
        <v>24</v>
      </c>
      <c r="C531" s="105" t="s">
        <v>72</v>
      </c>
      <c r="D531" s="105" t="s">
        <v>380</v>
      </c>
      <c r="E531" s="105" t="s">
        <v>381</v>
      </c>
      <c r="F531" s="105" t="s">
        <v>382</v>
      </c>
      <c r="G531" s="105" t="s">
        <v>122</v>
      </c>
      <c r="H531" s="105" t="s">
        <v>379</v>
      </c>
      <c r="I531" s="105" t="s">
        <v>375</v>
      </c>
      <c r="J531" s="105" t="s">
        <v>376</v>
      </c>
      <c r="K531" s="105" t="s">
        <v>377</v>
      </c>
      <c r="L531" s="182"/>
    </row>
    <row r="532" spans="1:12" x14ac:dyDescent="0.25">
      <c r="A532" s="24"/>
      <c r="B532" s="22"/>
      <c r="C532" s="105"/>
      <c r="D532" s="25"/>
      <c r="E532" s="25"/>
      <c r="F532" s="25"/>
      <c r="G532" s="35">
        <v>2</v>
      </c>
      <c r="H532" s="25"/>
      <c r="I532" s="25"/>
      <c r="J532" s="25"/>
      <c r="K532" s="25"/>
      <c r="L532" s="30">
        <f>G532</f>
        <v>2</v>
      </c>
    </row>
    <row r="533" spans="1:12" x14ac:dyDescent="0.25">
      <c r="A533" s="183" t="s">
        <v>413</v>
      </c>
      <c r="B533" s="184"/>
      <c r="C533" s="184"/>
      <c r="D533" s="184"/>
      <c r="E533" s="184"/>
      <c r="F533" s="184"/>
      <c r="G533" s="184"/>
      <c r="H533" s="184"/>
      <c r="I533" s="184"/>
      <c r="J533" s="184"/>
      <c r="K533" s="184"/>
      <c r="L533" s="31">
        <f>SUM(L532)</f>
        <v>2</v>
      </c>
    </row>
    <row r="534" spans="1:12" x14ac:dyDescent="0.25">
      <c r="A534" s="43" t="s">
        <v>443</v>
      </c>
      <c r="B534" s="22" t="s">
        <v>53</v>
      </c>
      <c r="C534" s="22">
        <v>150630</v>
      </c>
      <c r="D534" s="204" t="s">
        <v>439</v>
      </c>
      <c r="E534" s="204"/>
      <c r="F534" s="204"/>
      <c r="G534" s="204"/>
      <c r="H534" s="204"/>
      <c r="I534" s="204"/>
      <c r="J534" s="204"/>
      <c r="K534" s="204"/>
      <c r="L534" s="27" t="s">
        <v>215</v>
      </c>
    </row>
    <row r="535" spans="1:12" x14ac:dyDescent="0.25">
      <c r="A535" s="200" t="s">
        <v>17</v>
      </c>
      <c r="B535" s="22" t="s">
        <v>374</v>
      </c>
      <c r="C535" s="105" t="s">
        <v>384</v>
      </c>
      <c r="D535" s="105" t="s">
        <v>375</v>
      </c>
      <c r="E535" s="105" t="s">
        <v>376</v>
      </c>
      <c r="F535" s="105" t="s">
        <v>377</v>
      </c>
      <c r="G535" s="105" t="s">
        <v>17</v>
      </c>
      <c r="H535" s="105" t="s">
        <v>378</v>
      </c>
      <c r="I535" s="181" t="s">
        <v>383</v>
      </c>
      <c r="J535" s="181"/>
      <c r="K535" s="181"/>
      <c r="L535" s="205" t="s">
        <v>44</v>
      </c>
    </row>
    <row r="536" spans="1:12" x14ac:dyDescent="0.25">
      <c r="A536" s="200"/>
      <c r="B536" s="22" t="s">
        <v>24</v>
      </c>
      <c r="C536" s="105" t="s">
        <v>72</v>
      </c>
      <c r="D536" s="105" t="s">
        <v>380</v>
      </c>
      <c r="E536" s="105" t="s">
        <v>381</v>
      </c>
      <c r="F536" s="105" t="s">
        <v>382</v>
      </c>
      <c r="G536" s="105" t="s">
        <v>122</v>
      </c>
      <c r="H536" s="105" t="s">
        <v>379</v>
      </c>
      <c r="I536" s="105" t="s">
        <v>375</v>
      </c>
      <c r="J536" s="105" t="s">
        <v>376</v>
      </c>
      <c r="K536" s="105" t="s">
        <v>377</v>
      </c>
      <c r="L536" s="205"/>
    </row>
    <row r="537" spans="1:12" x14ac:dyDescent="0.25">
      <c r="A537" s="24"/>
      <c r="B537" s="22"/>
      <c r="C537" s="105"/>
      <c r="D537" s="25"/>
      <c r="E537" s="25"/>
      <c r="F537" s="25"/>
      <c r="G537" s="35">
        <v>19</v>
      </c>
      <c r="H537" s="25"/>
      <c r="I537" s="25"/>
      <c r="J537" s="25"/>
      <c r="K537" s="25"/>
      <c r="L537" s="30">
        <f>G537</f>
        <v>19</v>
      </c>
    </row>
    <row r="538" spans="1:12" x14ac:dyDescent="0.25">
      <c r="A538" s="183" t="s">
        <v>413</v>
      </c>
      <c r="B538" s="184"/>
      <c r="C538" s="184"/>
      <c r="D538" s="184"/>
      <c r="E538" s="184"/>
      <c r="F538" s="184"/>
      <c r="G538" s="184"/>
      <c r="H538" s="184"/>
      <c r="I538" s="184"/>
      <c r="J538" s="184"/>
      <c r="K538" s="184"/>
      <c r="L538" s="31">
        <f>SUM(L537)</f>
        <v>19</v>
      </c>
    </row>
    <row r="539" spans="1:12" x14ac:dyDescent="0.25">
      <c r="A539" s="195" t="s">
        <v>274</v>
      </c>
      <c r="B539" s="196"/>
      <c r="C539" s="41"/>
      <c r="D539" s="191" t="s">
        <v>444</v>
      </c>
      <c r="E539" s="191"/>
      <c r="F539" s="191"/>
      <c r="G539" s="191"/>
      <c r="H539" s="191"/>
      <c r="I539" s="191"/>
      <c r="J539" s="191"/>
      <c r="K539" s="191"/>
      <c r="L539" s="192"/>
    </row>
    <row r="540" spans="1:12" x14ac:dyDescent="0.25">
      <c r="A540" s="43" t="s">
        <v>275</v>
      </c>
      <c r="B540" s="22" t="s">
        <v>53</v>
      </c>
      <c r="C540" s="22">
        <v>151132</v>
      </c>
      <c r="D540" s="204" t="s">
        <v>445</v>
      </c>
      <c r="E540" s="204"/>
      <c r="F540" s="204"/>
      <c r="G540" s="204"/>
      <c r="H540" s="204"/>
      <c r="I540" s="204"/>
      <c r="J540" s="204"/>
      <c r="K540" s="204"/>
      <c r="L540" s="27" t="s">
        <v>72</v>
      </c>
    </row>
    <row r="541" spans="1:12" x14ac:dyDescent="0.25">
      <c r="A541" s="200" t="s">
        <v>17</v>
      </c>
      <c r="B541" s="22" t="s">
        <v>374</v>
      </c>
      <c r="C541" s="105" t="s">
        <v>384</v>
      </c>
      <c r="D541" s="105" t="s">
        <v>375</v>
      </c>
      <c r="E541" s="105" t="s">
        <v>376</v>
      </c>
      <c r="F541" s="105" t="s">
        <v>377</v>
      </c>
      <c r="G541" s="105" t="s">
        <v>17</v>
      </c>
      <c r="H541" s="105" t="s">
        <v>378</v>
      </c>
      <c r="I541" s="181" t="s">
        <v>383</v>
      </c>
      <c r="J541" s="181"/>
      <c r="K541" s="181"/>
      <c r="L541" s="182" t="s">
        <v>44</v>
      </c>
    </row>
    <row r="542" spans="1:12" x14ac:dyDescent="0.25">
      <c r="A542" s="200"/>
      <c r="B542" s="22" t="s">
        <v>24</v>
      </c>
      <c r="C542" s="105" t="s">
        <v>72</v>
      </c>
      <c r="D542" s="105" t="s">
        <v>380</v>
      </c>
      <c r="E542" s="105" t="s">
        <v>381</v>
      </c>
      <c r="F542" s="105" t="s">
        <v>382</v>
      </c>
      <c r="G542" s="105" t="s">
        <v>122</v>
      </c>
      <c r="H542" s="105" t="s">
        <v>379</v>
      </c>
      <c r="I542" s="105" t="s">
        <v>375</v>
      </c>
      <c r="J542" s="105" t="s">
        <v>376</v>
      </c>
      <c r="K542" s="105" t="s">
        <v>377</v>
      </c>
      <c r="L542" s="182"/>
    </row>
    <row r="543" spans="1:12" x14ac:dyDescent="0.25">
      <c r="A543" s="24"/>
      <c r="B543" s="22"/>
      <c r="C543" s="105"/>
      <c r="D543" s="35">
        <v>85</v>
      </c>
      <c r="E543" s="25"/>
      <c r="F543" s="25"/>
      <c r="G543" s="35"/>
      <c r="H543" s="25"/>
      <c r="I543" s="25"/>
      <c r="J543" s="25"/>
      <c r="K543" s="25"/>
      <c r="L543" s="30">
        <f>D543</f>
        <v>85</v>
      </c>
    </row>
    <row r="544" spans="1:12" x14ac:dyDescent="0.25">
      <c r="A544" s="183" t="s">
        <v>413</v>
      </c>
      <c r="B544" s="184"/>
      <c r="C544" s="184"/>
      <c r="D544" s="184"/>
      <c r="E544" s="184"/>
      <c r="F544" s="184"/>
      <c r="G544" s="184"/>
      <c r="H544" s="184"/>
      <c r="I544" s="184"/>
      <c r="J544" s="184"/>
      <c r="K544" s="184"/>
      <c r="L544" s="31">
        <f>SUM(L543)</f>
        <v>85</v>
      </c>
    </row>
    <row r="545" spans="1:12" x14ac:dyDescent="0.25">
      <c r="A545" s="43" t="s">
        <v>289</v>
      </c>
      <c r="B545" s="22" t="s">
        <v>53</v>
      </c>
      <c r="C545" s="22">
        <v>151133</v>
      </c>
      <c r="D545" s="204" t="s">
        <v>446</v>
      </c>
      <c r="E545" s="204"/>
      <c r="F545" s="204"/>
      <c r="G545" s="204"/>
      <c r="H545" s="204"/>
      <c r="I545" s="204"/>
      <c r="J545" s="204"/>
      <c r="K545" s="204"/>
      <c r="L545" s="27" t="s">
        <v>72</v>
      </c>
    </row>
    <row r="546" spans="1:12" x14ac:dyDescent="0.25">
      <c r="A546" s="200" t="s">
        <v>17</v>
      </c>
      <c r="B546" s="22" t="s">
        <v>374</v>
      </c>
      <c r="C546" s="105" t="s">
        <v>384</v>
      </c>
      <c r="D546" s="105" t="s">
        <v>375</v>
      </c>
      <c r="E546" s="105" t="s">
        <v>376</v>
      </c>
      <c r="F546" s="105" t="s">
        <v>377</v>
      </c>
      <c r="G546" s="105" t="s">
        <v>17</v>
      </c>
      <c r="H546" s="105" t="s">
        <v>378</v>
      </c>
      <c r="I546" s="181" t="s">
        <v>383</v>
      </c>
      <c r="J546" s="181"/>
      <c r="K546" s="181"/>
      <c r="L546" s="182" t="s">
        <v>44</v>
      </c>
    </row>
    <row r="547" spans="1:12" x14ac:dyDescent="0.25">
      <c r="A547" s="200"/>
      <c r="B547" s="22" t="s">
        <v>24</v>
      </c>
      <c r="C547" s="105" t="s">
        <v>72</v>
      </c>
      <c r="D547" s="105" t="s">
        <v>380</v>
      </c>
      <c r="E547" s="105" t="s">
        <v>381</v>
      </c>
      <c r="F547" s="105" t="s">
        <v>382</v>
      </c>
      <c r="G547" s="105" t="s">
        <v>122</v>
      </c>
      <c r="H547" s="105" t="s">
        <v>379</v>
      </c>
      <c r="I547" s="105" t="s">
        <v>375</v>
      </c>
      <c r="J547" s="105" t="s">
        <v>376</v>
      </c>
      <c r="K547" s="105" t="s">
        <v>377</v>
      </c>
      <c r="L547" s="182"/>
    </row>
    <row r="548" spans="1:12" x14ac:dyDescent="0.25">
      <c r="A548" s="24"/>
      <c r="B548" s="22"/>
      <c r="C548" s="105"/>
      <c r="D548" s="35">
        <v>25</v>
      </c>
      <c r="E548" s="25"/>
      <c r="F548" s="25"/>
      <c r="G548" s="35"/>
      <c r="H548" s="25"/>
      <c r="I548" s="25"/>
      <c r="J548" s="25"/>
      <c r="K548" s="25"/>
      <c r="L548" s="30">
        <f>D548</f>
        <v>25</v>
      </c>
    </row>
    <row r="549" spans="1:12" x14ac:dyDescent="0.25">
      <c r="A549" s="183" t="s">
        <v>413</v>
      </c>
      <c r="B549" s="184"/>
      <c r="C549" s="184"/>
      <c r="D549" s="184"/>
      <c r="E549" s="184"/>
      <c r="F549" s="184"/>
      <c r="G549" s="184"/>
      <c r="H549" s="184"/>
      <c r="I549" s="184"/>
      <c r="J549" s="184"/>
      <c r="K549" s="184"/>
      <c r="L549" s="31">
        <f>SUM(L548)</f>
        <v>25</v>
      </c>
    </row>
    <row r="550" spans="1:12" x14ac:dyDescent="0.25">
      <c r="A550" s="195" t="s">
        <v>288</v>
      </c>
      <c r="B550" s="196"/>
      <c r="C550" s="41"/>
      <c r="D550" s="191" t="s">
        <v>311</v>
      </c>
      <c r="E550" s="191"/>
      <c r="F550" s="191"/>
      <c r="G550" s="191"/>
      <c r="H550" s="191"/>
      <c r="I550" s="191"/>
      <c r="J550" s="191"/>
      <c r="K550" s="191"/>
      <c r="L550" s="192"/>
    </row>
    <row r="551" spans="1:12" ht="27" customHeight="1" x14ac:dyDescent="0.25">
      <c r="A551" s="43" t="s">
        <v>301</v>
      </c>
      <c r="B551" s="22" t="s">
        <v>53</v>
      </c>
      <c r="C551" s="22">
        <v>151301</v>
      </c>
      <c r="D551" s="204" t="s">
        <v>310</v>
      </c>
      <c r="E551" s="204"/>
      <c r="F551" s="204"/>
      <c r="G551" s="204"/>
      <c r="H551" s="204"/>
      <c r="I551" s="204"/>
      <c r="J551" s="204"/>
      <c r="K551" s="204"/>
      <c r="L551" s="27" t="s">
        <v>215</v>
      </c>
    </row>
    <row r="552" spans="1:12" x14ac:dyDescent="0.25">
      <c r="A552" s="200" t="s">
        <v>17</v>
      </c>
      <c r="B552" s="22" t="s">
        <v>374</v>
      </c>
      <c r="C552" s="105" t="s">
        <v>384</v>
      </c>
      <c r="D552" s="105" t="s">
        <v>375</v>
      </c>
      <c r="E552" s="105" t="s">
        <v>376</v>
      </c>
      <c r="F552" s="105" t="s">
        <v>377</v>
      </c>
      <c r="G552" s="105" t="s">
        <v>17</v>
      </c>
      <c r="H552" s="105" t="s">
        <v>378</v>
      </c>
      <c r="I552" s="181" t="s">
        <v>383</v>
      </c>
      <c r="J552" s="181"/>
      <c r="K552" s="181"/>
      <c r="L552" s="182" t="s">
        <v>44</v>
      </c>
    </row>
    <row r="553" spans="1:12" x14ac:dyDescent="0.25">
      <c r="A553" s="200"/>
      <c r="B553" s="22" t="s">
        <v>24</v>
      </c>
      <c r="C553" s="105" t="s">
        <v>72</v>
      </c>
      <c r="D553" s="105" t="s">
        <v>380</v>
      </c>
      <c r="E553" s="105" t="s">
        <v>381</v>
      </c>
      <c r="F553" s="105" t="s">
        <v>382</v>
      </c>
      <c r="G553" s="105" t="s">
        <v>122</v>
      </c>
      <c r="H553" s="105" t="s">
        <v>379</v>
      </c>
      <c r="I553" s="105" t="s">
        <v>375</v>
      </c>
      <c r="J553" s="105" t="s">
        <v>376</v>
      </c>
      <c r="K553" s="105" t="s">
        <v>377</v>
      </c>
      <c r="L553" s="182"/>
    </row>
    <row r="554" spans="1:12" x14ac:dyDescent="0.25">
      <c r="A554" s="24"/>
      <c r="B554" s="22"/>
      <c r="C554" s="105"/>
      <c r="D554" s="25"/>
      <c r="E554" s="25"/>
      <c r="F554" s="25"/>
      <c r="G554" s="35">
        <v>2</v>
      </c>
      <c r="H554" s="25"/>
      <c r="I554" s="25"/>
      <c r="J554" s="25"/>
      <c r="K554" s="25"/>
      <c r="L554" s="30">
        <f>G554</f>
        <v>2</v>
      </c>
    </row>
    <row r="555" spans="1:12" x14ac:dyDescent="0.25">
      <c r="A555" s="183" t="s">
        <v>413</v>
      </c>
      <c r="B555" s="184"/>
      <c r="C555" s="184"/>
      <c r="D555" s="184"/>
      <c r="E555" s="184"/>
      <c r="F555" s="184"/>
      <c r="G555" s="184"/>
      <c r="H555" s="184"/>
      <c r="I555" s="184"/>
      <c r="J555" s="184"/>
      <c r="K555" s="184"/>
      <c r="L555" s="31">
        <f>SUM(L554)</f>
        <v>2</v>
      </c>
    </row>
    <row r="556" spans="1:12" ht="26.25" customHeight="1" x14ac:dyDescent="0.25">
      <c r="A556" s="43" t="s">
        <v>302</v>
      </c>
      <c r="B556" s="22" t="s">
        <v>53</v>
      </c>
      <c r="C556" s="22">
        <v>151303</v>
      </c>
      <c r="D556" s="204" t="s">
        <v>431</v>
      </c>
      <c r="E556" s="204"/>
      <c r="F556" s="204"/>
      <c r="G556" s="204"/>
      <c r="H556" s="204"/>
      <c r="I556" s="204"/>
      <c r="J556" s="204"/>
      <c r="K556" s="204"/>
      <c r="L556" s="27" t="s">
        <v>215</v>
      </c>
    </row>
    <row r="557" spans="1:12" x14ac:dyDescent="0.25">
      <c r="A557" s="200" t="s">
        <v>17</v>
      </c>
      <c r="B557" s="22" t="s">
        <v>374</v>
      </c>
      <c r="C557" s="105" t="s">
        <v>384</v>
      </c>
      <c r="D557" s="105" t="s">
        <v>375</v>
      </c>
      <c r="E557" s="105" t="s">
        <v>376</v>
      </c>
      <c r="F557" s="105" t="s">
        <v>377</v>
      </c>
      <c r="G557" s="105" t="s">
        <v>17</v>
      </c>
      <c r="H557" s="105" t="s">
        <v>378</v>
      </c>
      <c r="I557" s="181" t="s">
        <v>383</v>
      </c>
      <c r="J557" s="181"/>
      <c r="K557" s="181"/>
      <c r="L557" s="182" t="s">
        <v>44</v>
      </c>
    </row>
    <row r="558" spans="1:12" x14ac:dyDescent="0.25">
      <c r="A558" s="200"/>
      <c r="B558" s="22" t="s">
        <v>24</v>
      </c>
      <c r="C558" s="105" t="s">
        <v>72</v>
      </c>
      <c r="D558" s="105" t="s">
        <v>380</v>
      </c>
      <c r="E558" s="105" t="s">
        <v>381</v>
      </c>
      <c r="F558" s="105" t="s">
        <v>382</v>
      </c>
      <c r="G558" s="105" t="s">
        <v>122</v>
      </c>
      <c r="H558" s="105" t="s">
        <v>379</v>
      </c>
      <c r="I558" s="105" t="s">
        <v>375</v>
      </c>
      <c r="J558" s="105" t="s">
        <v>376</v>
      </c>
      <c r="K558" s="105" t="s">
        <v>377</v>
      </c>
      <c r="L558" s="182"/>
    </row>
    <row r="559" spans="1:12" x14ac:dyDescent="0.25">
      <c r="A559" s="24"/>
      <c r="B559" s="22"/>
      <c r="C559" s="105"/>
      <c r="D559" s="25"/>
      <c r="E559" s="25"/>
      <c r="F559" s="25"/>
      <c r="G559" s="35">
        <v>2</v>
      </c>
      <c r="H559" s="25"/>
      <c r="I559" s="25"/>
      <c r="J559" s="25"/>
      <c r="K559" s="25"/>
      <c r="L559" s="30">
        <f>G559</f>
        <v>2</v>
      </c>
    </row>
    <row r="560" spans="1:12" x14ac:dyDescent="0.25">
      <c r="A560" s="183" t="s">
        <v>413</v>
      </c>
      <c r="B560" s="184"/>
      <c r="C560" s="184"/>
      <c r="D560" s="184"/>
      <c r="E560" s="184"/>
      <c r="F560" s="184"/>
      <c r="G560" s="184"/>
      <c r="H560" s="184"/>
      <c r="I560" s="184"/>
      <c r="J560" s="184"/>
      <c r="K560" s="184"/>
      <c r="L560" s="31">
        <f>SUM(L559)</f>
        <v>2</v>
      </c>
    </row>
    <row r="561" spans="1:12" ht="31.5" customHeight="1" x14ac:dyDescent="0.25">
      <c r="A561" s="43" t="s">
        <v>303</v>
      </c>
      <c r="B561" s="22" t="s">
        <v>53</v>
      </c>
      <c r="C561" s="22">
        <v>151308</v>
      </c>
      <c r="D561" s="178" t="s">
        <v>432</v>
      </c>
      <c r="E561" s="178"/>
      <c r="F561" s="178"/>
      <c r="G561" s="178"/>
      <c r="H561" s="178"/>
      <c r="I561" s="178"/>
      <c r="J561" s="178"/>
      <c r="K561" s="178"/>
      <c r="L561" s="27" t="s">
        <v>215</v>
      </c>
    </row>
    <row r="562" spans="1:12" x14ac:dyDescent="0.25">
      <c r="A562" s="200" t="s">
        <v>17</v>
      </c>
      <c r="B562" s="22" t="s">
        <v>374</v>
      </c>
      <c r="C562" s="105" t="s">
        <v>384</v>
      </c>
      <c r="D562" s="105" t="s">
        <v>375</v>
      </c>
      <c r="E562" s="105" t="s">
        <v>376</v>
      </c>
      <c r="F562" s="105" t="s">
        <v>377</v>
      </c>
      <c r="G562" s="105" t="s">
        <v>17</v>
      </c>
      <c r="H562" s="105" t="s">
        <v>378</v>
      </c>
      <c r="I562" s="181" t="s">
        <v>383</v>
      </c>
      <c r="J562" s="181"/>
      <c r="K562" s="181"/>
      <c r="L562" s="182" t="s">
        <v>44</v>
      </c>
    </row>
    <row r="563" spans="1:12" x14ac:dyDescent="0.25">
      <c r="A563" s="200"/>
      <c r="B563" s="22" t="s">
        <v>24</v>
      </c>
      <c r="C563" s="105" t="s">
        <v>72</v>
      </c>
      <c r="D563" s="105" t="s">
        <v>380</v>
      </c>
      <c r="E563" s="105" t="s">
        <v>381</v>
      </c>
      <c r="F563" s="105" t="s">
        <v>382</v>
      </c>
      <c r="G563" s="105" t="s">
        <v>122</v>
      </c>
      <c r="H563" s="105" t="s">
        <v>379</v>
      </c>
      <c r="I563" s="105" t="s">
        <v>375</v>
      </c>
      <c r="J563" s="105" t="s">
        <v>376</v>
      </c>
      <c r="K563" s="105" t="s">
        <v>377</v>
      </c>
      <c r="L563" s="182"/>
    </row>
    <row r="564" spans="1:12" x14ac:dyDescent="0.25">
      <c r="A564" s="24"/>
      <c r="B564" s="22"/>
      <c r="C564" s="105"/>
      <c r="D564" s="25"/>
      <c r="E564" s="25"/>
      <c r="F564" s="25"/>
      <c r="G564" s="35">
        <v>1</v>
      </c>
      <c r="H564" s="25"/>
      <c r="I564" s="25"/>
      <c r="J564" s="25"/>
      <c r="K564" s="25"/>
      <c r="L564" s="30">
        <f>G564</f>
        <v>1</v>
      </c>
    </row>
    <row r="565" spans="1:12" x14ac:dyDescent="0.25">
      <c r="A565" s="183" t="s">
        <v>413</v>
      </c>
      <c r="B565" s="184"/>
      <c r="C565" s="184"/>
      <c r="D565" s="184"/>
      <c r="E565" s="184"/>
      <c r="F565" s="184"/>
      <c r="G565" s="184"/>
      <c r="H565" s="184"/>
      <c r="I565" s="184"/>
      <c r="J565" s="184"/>
      <c r="K565" s="184"/>
      <c r="L565" s="31">
        <f>SUM(L564)</f>
        <v>1</v>
      </c>
    </row>
    <row r="566" spans="1:12" ht="27.75" customHeight="1" x14ac:dyDescent="0.25">
      <c r="A566" s="43" t="s">
        <v>304</v>
      </c>
      <c r="B566" s="22" t="s">
        <v>53</v>
      </c>
      <c r="C566" s="22">
        <v>151321</v>
      </c>
      <c r="D566" s="178" t="s">
        <v>531</v>
      </c>
      <c r="E566" s="178"/>
      <c r="F566" s="178"/>
      <c r="G566" s="178"/>
      <c r="H566" s="178"/>
      <c r="I566" s="178"/>
      <c r="J566" s="178"/>
      <c r="K566" s="178"/>
      <c r="L566" s="27" t="s">
        <v>215</v>
      </c>
    </row>
    <row r="567" spans="1:12" x14ac:dyDescent="0.25">
      <c r="A567" s="200" t="s">
        <v>17</v>
      </c>
      <c r="B567" s="22" t="s">
        <v>374</v>
      </c>
      <c r="C567" s="105" t="s">
        <v>384</v>
      </c>
      <c r="D567" s="105" t="s">
        <v>375</v>
      </c>
      <c r="E567" s="105" t="s">
        <v>376</v>
      </c>
      <c r="F567" s="105" t="s">
        <v>377</v>
      </c>
      <c r="G567" s="105" t="s">
        <v>17</v>
      </c>
      <c r="H567" s="105" t="s">
        <v>378</v>
      </c>
      <c r="I567" s="181" t="s">
        <v>383</v>
      </c>
      <c r="J567" s="181"/>
      <c r="K567" s="181"/>
      <c r="L567" s="182" t="s">
        <v>44</v>
      </c>
    </row>
    <row r="568" spans="1:12" x14ac:dyDescent="0.25">
      <c r="A568" s="200"/>
      <c r="B568" s="22" t="s">
        <v>24</v>
      </c>
      <c r="C568" s="105" t="s">
        <v>72</v>
      </c>
      <c r="D568" s="105" t="s">
        <v>380</v>
      </c>
      <c r="E568" s="105" t="s">
        <v>381</v>
      </c>
      <c r="F568" s="105" t="s">
        <v>382</v>
      </c>
      <c r="G568" s="105" t="s">
        <v>122</v>
      </c>
      <c r="H568" s="105" t="s">
        <v>379</v>
      </c>
      <c r="I568" s="105" t="s">
        <v>375</v>
      </c>
      <c r="J568" s="105" t="s">
        <v>376</v>
      </c>
      <c r="K568" s="105" t="s">
        <v>377</v>
      </c>
      <c r="L568" s="182"/>
    </row>
    <row r="569" spans="1:12" x14ac:dyDescent="0.25">
      <c r="A569" s="24"/>
      <c r="B569" s="22"/>
      <c r="C569" s="105"/>
      <c r="D569" s="25"/>
      <c r="E569" s="25"/>
      <c r="F569" s="25"/>
      <c r="G569" s="35">
        <v>1</v>
      </c>
      <c r="H569" s="25"/>
      <c r="I569" s="25"/>
      <c r="J569" s="25"/>
      <c r="K569" s="25"/>
      <c r="L569" s="30">
        <f>G569</f>
        <v>1</v>
      </c>
    </row>
    <row r="570" spans="1:12" x14ac:dyDescent="0.25">
      <c r="A570" s="183" t="s">
        <v>413</v>
      </c>
      <c r="B570" s="184"/>
      <c r="C570" s="184"/>
      <c r="D570" s="184"/>
      <c r="E570" s="184"/>
      <c r="F570" s="184"/>
      <c r="G570" s="184"/>
      <c r="H570" s="184"/>
      <c r="I570" s="184"/>
      <c r="J570" s="184"/>
      <c r="K570" s="184"/>
      <c r="L570" s="31">
        <f>SUM(L569)</f>
        <v>1</v>
      </c>
    </row>
    <row r="571" spans="1:12" x14ac:dyDescent="0.25">
      <c r="A571" s="43" t="s">
        <v>305</v>
      </c>
      <c r="B571" s="22" t="s">
        <v>53</v>
      </c>
      <c r="C571" s="22">
        <v>151336</v>
      </c>
      <c r="D571" s="178" t="s">
        <v>433</v>
      </c>
      <c r="E571" s="178"/>
      <c r="F571" s="178"/>
      <c r="G571" s="178"/>
      <c r="H571" s="178"/>
      <c r="I571" s="178"/>
      <c r="J571" s="178"/>
      <c r="K571" s="178"/>
      <c r="L571" s="27" t="s">
        <v>215</v>
      </c>
    </row>
    <row r="572" spans="1:12" x14ac:dyDescent="0.25">
      <c r="A572" s="200" t="s">
        <v>17</v>
      </c>
      <c r="B572" s="22" t="s">
        <v>374</v>
      </c>
      <c r="C572" s="105" t="s">
        <v>384</v>
      </c>
      <c r="D572" s="105" t="s">
        <v>375</v>
      </c>
      <c r="E572" s="105" t="s">
        <v>376</v>
      </c>
      <c r="F572" s="105" t="s">
        <v>377</v>
      </c>
      <c r="G572" s="105" t="s">
        <v>17</v>
      </c>
      <c r="H572" s="105" t="s">
        <v>378</v>
      </c>
      <c r="I572" s="181" t="s">
        <v>383</v>
      </c>
      <c r="J572" s="181"/>
      <c r="K572" s="181"/>
      <c r="L572" s="182" t="s">
        <v>44</v>
      </c>
    </row>
    <row r="573" spans="1:12" x14ac:dyDescent="0.25">
      <c r="A573" s="200"/>
      <c r="B573" s="22" t="s">
        <v>24</v>
      </c>
      <c r="C573" s="105" t="s">
        <v>72</v>
      </c>
      <c r="D573" s="105" t="s">
        <v>380</v>
      </c>
      <c r="E573" s="105" t="s">
        <v>381</v>
      </c>
      <c r="F573" s="105" t="s">
        <v>382</v>
      </c>
      <c r="G573" s="105" t="s">
        <v>122</v>
      </c>
      <c r="H573" s="105" t="s">
        <v>379</v>
      </c>
      <c r="I573" s="105" t="s">
        <v>375</v>
      </c>
      <c r="J573" s="105" t="s">
        <v>376</v>
      </c>
      <c r="K573" s="105" t="s">
        <v>377</v>
      </c>
      <c r="L573" s="182"/>
    </row>
    <row r="574" spans="1:12" x14ac:dyDescent="0.25">
      <c r="A574" s="24"/>
      <c r="B574" s="22"/>
      <c r="C574" s="105"/>
      <c r="D574" s="25"/>
      <c r="E574" s="25"/>
      <c r="F574" s="25"/>
      <c r="G574" s="35">
        <v>3</v>
      </c>
      <c r="H574" s="25"/>
      <c r="I574" s="25"/>
      <c r="J574" s="25"/>
      <c r="K574" s="25"/>
      <c r="L574" s="30">
        <f>G574</f>
        <v>3</v>
      </c>
    </row>
    <row r="575" spans="1:12" x14ac:dyDescent="0.25">
      <c r="A575" s="183" t="s">
        <v>413</v>
      </c>
      <c r="B575" s="184"/>
      <c r="C575" s="184"/>
      <c r="D575" s="184"/>
      <c r="E575" s="184"/>
      <c r="F575" s="184"/>
      <c r="G575" s="184"/>
      <c r="H575" s="184"/>
      <c r="I575" s="184"/>
      <c r="J575" s="184"/>
      <c r="K575" s="184"/>
      <c r="L575" s="31">
        <f>SUM(L574)</f>
        <v>3</v>
      </c>
    </row>
    <row r="576" spans="1:12" ht="29.25" customHeight="1" x14ac:dyDescent="0.25">
      <c r="A576" s="43" t="s">
        <v>485</v>
      </c>
      <c r="B576" s="22" t="s">
        <v>53</v>
      </c>
      <c r="C576" s="22">
        <v>151337</v>
      </c>
      <c r="D576" s="178" t="s">
        <v>434</v>
      </c>
      <c r="E576" s="178"/>
      <c r="F576" s="178"/>
      <c r="G576" s="178"/>
      <c r="H576" s="178"/>
      <c r="I576" s="178"/>
      <c r="J576" s="178"/>
      <c r="K576" s="178"/>
      <c r="L576" s="27" t="s">
        <v>215</v>
      </c>
    </row>
    <row r="577" spans="1:12" x14ac:dyDescent="0.25">
      <c r="A577" s="200" t="s">
        <v>17</v>
      </c>
      <c r="B577" s="22" t="s">
        <v>374</v>
      </c>
      <c r="C577" s="105" t="s">
        <v>384</v>
      </c>
      <c r="D577" s="105" t="s">
        <v>375</v>
      </c>
      <c r="E577" s="105" t="s">
        <v>376</v>
      </c>
      <c r="F577" s="105" t="s">
        <v>377</v>
      </c>
      <c r="G577" s="105" t="s">
        <v>17</v>
      </c>
      <c r="H577" s="105" t="s">
        <v>378</v>
      </c>
      <c r="I577" s="181" t="s">
        <v>383</v>
      </c>
      <c r="J577" s="181"/>
      <c r="K577" s="181"/>
      <c r="L577" s="182" t="s">
        <v>44</v>
      </c>
    </row>
    <row r="578" spans="1:12" x14ac:dyDescent="0.25">
      <c r="A578" s="200"/>
      <c r="B578" s="22" t="s">
        <v>24</v>
      </c>
      <c r="C578" s="105" t="s">
        <v>72</v>
      </c>
      <c r="D578" s="105" t="s">
        <v>380</v>
      </c>
      <c r="E578" s="105" t="s">
        <v>381</v>
      </c>
      <c r="F578" s="105" t="s">
        <v>382</v>
      </c>
      <c r="G578" s="105" t="s">
        <v>122</v>
      </c>
      <c r="H578" s="105" t="s">
        <v>379</v>
      </c>
      <c r="I578" s="105" t="s">
        <v>375</v>
      </c>
      <c r="J578" s="105" t="s">
        <v>376</v>
      </c>
      <c r="K578" s="105" t="s">
        <v>377</v>
      </c>
      <c r="L578" s="182"/>
    </row>
    <row r="579" spans="1:12" x14ac:dyDescent="0.25">
      <c r="A579" s="24"/>
      <c r="B579" s="22"/>
      <c r="C579" s="105"/>
      <c r="D579" s="25"/>
      <c r="E579" s="25"/>
      <c r="F579" s="25"/>
      <c r="G579" s="35">
        <v>3</v>
      </c>
      <c r="H579" s="25"/>
      <c r="I579" s="25"/>
      <c r="J579" s="25"/>
      <c r="K579" s="25"/>
      <c r="L579" s="30">
        <f>G579</f>
        <v>3</v>
      </c>
    </row>
    <row r="580" spans="1:12" x14ac:dyDescent="0.25">
      <c r="A580" s="183" t="s">
        <v>413</v>
      </c>
      <c r="B580" s="184"/>
      <c r="C580" s="184"/>
      <c r="D580" s="184"/>
      <c r="E580" s="184"/>
      <c r="F580" s="184"/>
      <c r="G580" s="184"/>
      <c r="H580" s="184"/>
      <c r="I580" s="184"/>
      <c r="J580" s="184"/>
      <c r="K580" s="184"/>
      <c r="L580" s="31">
        <f>SUM(L579)</f>
        <v>3</v>
      </c>
    </row>
    <row r="581" spans="1:12" ht="29.25" customHeight="1" x14ac:dyDescent="0.25">
      <c r="A581" s="43" t="s">
        <v>532</v>
      </c>
      <c r="B581" s="22" t="s">
        <v>53</v>
      </c>
      <c r="C581" s="22">
        <v>151338</v>
      </c>
      <c r="D581" s="178" t="s">
        <v>435</v>
      </c>
      <c r="E581" s="178"/>
      <c r="F581" s="178"/>
      <c r="G581" s="178"/>
      <c r="H581" s="178"/>
      <c r="I581" s="178"/>
      <c r="J581" s="178"/>
      <c r="K581" s="178"/>
      <c r="L581" s="27" t="s">
        <v>215</v>
      </c>
    </row>
    <row r="582" spans="1:12" x14ac:dyDescent="0.25">
      <c r="A582" s="200" t="s">
        <v>17</v>
      </c>
      <c r="B582" s="22" t="s">
        <v>374</v>
      </c>
      <c r="C582" s="105" t="s">
        <v>384</v>
      </c>
      <c r="D582" s="105" t="s">
        <v>375</v>
      </c>
      <c r="E582" s="105" t="s">
        <v>376</v>
      </c>
      <c r="F582" s="105" t="s">
        <v>377</v>
      </c>
      <c r="G582" s="105" t="s">
        <v>17</v>
      </c>
      <c r="H582" s="105" t="s">
        <v>378</v>
      </c>
      <c r="I582" s="181" t="s">
        <v>383</v>
      </c>
      <c r="J582" s="181"/>
      <c r="K582" s="181"/>
      <c r="L582" s="182" t="s">
        <v>44</v>
      </c>
    </row>
    <row r="583" spans="1:12" x14ac:dyDescent="0.25">
      <c r="A583" s="200"/>
      <c r="B583" s="22" t="s">
        <v>24</v>
      </c>
      <c r="C583" s="105" t="s">
        <v>72</v>
      </c>
      <c r="D583" s="105" t="s">
        <v>380</v>
      </c>
      <c r="E583" s="105" t="s">
        <v>381</v>
      </c>
      <c r="F583" s="105" t="s">
        <v>382</v>
      </c>
      <c r="G583" s="105" t="s">
        <v>122</v>
      </c>
      <c r="H583" s="105" t="s">
        <v>379</v>
      </c>
      <c r="I583" s="105" t="s">
        <v>375</v>
      </c>
      <c r="J583" s="105" t="s">
        <v>376</v>
      </c>
      <c r="K583" s="105" t="s">
        <v>377</v>
      </c>
      <c r="L583" s="182"/>
    </row>
    <row r="584" spans="1:12" x14ac:dyDescent="0.25">
      <c r="A584" s="24"/>
      <c r="B584" s="22"/>
      <c r="C584" s="105"/>
      <c r="D584" s="25"/>
      <c r="E584" s="25"/>
      <c r="F584" s="25"/>
      <c r="G584" s="35">
        <v>1</v>
      </c>
      <c r="H584" s="25"/>
      <c r="I584" s="25"/>
      <c r="J584" s="25"/>
      <c r="K584" s="25"/>
      <c r="L584" s="30">
        <f>G584</f>
        <v>1</v>
      </c>
    </row>
    <row r="585" spans="1:12" x14ac:dyDescent="0.25">
      <c r="A585" s="183" t="s">
        <v>413</v>
      </c>
      <c r="B585" s="184"/>
      <c r="C585" s="184"/>
      <c r="D585" s="184"/>
      <c r="E585" s="184"/>
      <c r="F585" s="184"/>
      <c r="G585" s="184"/>
      <c r="H585" s="184"/>
      <c r="I585" s="184"/>
      <c r="J585" s="184"/>
      <c r="K585" s="184"/>
      <c r="L585" s="31">
        <f>SUM(L584)</f>
        <v>1</v>
      </c>
    </row>
    <row r="586" spans="1:12" x14ac:dyDescent="0.25">
      <c r="A586" s="195" t="s">
        <v>290</v>
      </c>
      <c r="B586" s="196"/>
      <c r="C586" s="41"/>
      <c r="D586" s="191" t="s">
        <v>318</v>
      </c>
      <c r="E586" s="191"/>
      <c r="F586" s="191"/>
      <c r="G586" s="191"/>
      <c r="H586" s="191"/>
      <c r="I586" s="191"/>
      <c r="J586" s="191"/>
      <c r="K586" s="191"/>
      <c r="L586" s="192"/>
    </row>
    <row r="587" spans="1:12" x14ac:dyDescent="0.25">
      <c r="A587" s="43" t="s">
        <v>291</v>
      </c>
      <c r="B587" s="22" t="s">
        <v>53</v>
      </c>
      <c r="C587" s="22">
        <v>151402</v>
      </c>
      <c r="D587" s="178" t="s">
        <v>319</v>
      </c>
      <c r="E587" s="178"/>
      <c r="F587" s="178"/>
      <c r="G587" s="178"/>
      <c r="H587" s="178"/>
      <c r="I587" s="178"/>
      <c r="J587" s="178"/>
      <c r="K587" s="178"/>
      <c r="L587" s="27" t="s">
        <v>72</v>
      </c>
    </row>
    <row r="588" spans="1:12" x14ac:dyDescent="0.25">
      <c r="A588" s="200" t="s">
        <v>17</v>
      </c>
      <c r="B588" s="22" t="s">
        <v>374</v>
      </c>
      <c r="C588" s="105" t="s">
        <v>384</v>
      </c>
      <c r="D588" s="105" t="s">
        <v>375</v>
      </c>
      <c r="E588" s="105" t="s">
        <v>376</v>
      </c>
      <c r="F588" s="105" t="s">
        <v>377</v>
      </c>
      <c r="G588" s="105" t="s">
        <v>17</v>
      </c>
      <c r="H588" s="105" t="s">
        <v>378</v>
      </c>
      <c r="I588" s="181" t="s">
        <v>383</v>
      </c>
      <c r="J588" s="181"/>
      <c r="K588" s="181"/>
      <c r="L588" s="182" t="s">
        <v>44</v>
      </c>
    </row>
    <row r="589" spans="1:12" x14ac:dyDescent="0.25">
      <c r="A589" s="200"/>
      <c r="B589" s="22" t="s">
        <v>24</v>
      </c>
      <c r="C589" s="105" t="s">
        <v>72</v>
      </c>
      <c r="D589" s="105" t="s">
        <v>380</v>
      </c>
      <c r="E589" s="105" t="s">
        <v>381</v>
      </c>
      <c r="F589" s="105" t="s">
        <v>382</v>
      </c>
      <c r="G589" s="105" t="s">
        <v>122</v>
      </c>
      <c r="H589" s="105" t="s">
        <v>379</v>
      </c>
      <c r="I589" s="105" t="s">
        <v>375</v>
      </c>
      <c r="J589" s="105" t="s">
        <v>376</v>
      </c>
      <c r="K589" s="105" t="s">
        <v>377</v>
      </c>
      <c r="L589" s="182"/>
    </row>
    <row r="590" spans="1:12" x14ac:dyDescent="0.25">
      <c r="A590" s="24"/>
      <c r="B590" s="22"/>
      <c r="C590" s="105"/>
      <c r="D590" s="35">
        <v>100</v>
      </c>
      <c r="E590" s="25"/>
      <c r="F590" s="25"/>
      <c r="G590" s="35"/>
      <c r="H590" s="25"/>
      <c r="I590" s="25"/>
      <c r="J590" s="25"/>
      <c r="K590" s="25"/>
      <c r="L590" s="30">
        <f>D590</f>
        <v>100</v>
      </c>
    </row>
    <row r="591" spans="1:12" x14ac:dyDescent="0.25">
      <c r="A591" s="183" t="s">
        <v>413</v>
      </c>
      <c r="B591" s="184"/>
      <c r="C591" s="184"/>
      <c r="D591" s="184"/>
      <c r="E591" s="184"/>
      <c r="F591" s="184"/>
      <c r="G591" s="184"/>
      <c r="H591" s="184"/>
      <c r="I591" s="184"/>
      <c r="J591" s="184"/>
      <c r="K591" s="184"/>
      <c r="L591" s="31">
        <f>SUM(L590)</f>
        <v>100</v>
      </c>
    </row>
    <row r="592" spans="1:12" x14ac:dyDescent="0.25">
      <c r="A592" s="43" t="s">
        <v>292</v>
      </c>
      <c r="B592" s="22" t="s">
        <v>53</v>
      </c>
      <c r="C592" s="22">
        <v>151403</v>
      </c>
      <c r="D592" s="178" t="s">
        <v>447</v>
      </c>
      <c r="E592" s="178"/>
      <c r="F592" s="178"/>
      <c r="G592" s="178"/>
      <c r="H592" s="178"/>
      <c r="I592" s="178"/>
      <c r="J592" s="178"/>
      <c r="K592" s="178"/>
      <c r="L592" s="27" t="s">
        <v>72</v>
      </c>
    </row>
    <row r="593" spans="1:12" x14ac:dyDescent="0.25">
      <c r="A593" s="200" t="s">
        <v>17</v>
      </c>
      <c r="B593" s="22" t="s">
        <v>374</v>
      </c>
      <c r="C593" s="105" t="s">
        <v>384</v>
      </c>
      <c r="D593" s="105" t="s">
        <v>375</v>
      </c>
      <c r="E593" s="105" t="s">
        <v>376</v>
      </c>
      <c r="F593" s="105" t="s">
        <v>377</v>
      </c>
      <c r="G593" s="105" t="s">
        <v>17</v>
      </c>
      <c r="H593" s="105" t="s">
        <v>378</v>
      </c>
      <c r="I593" s="181" t="s">
        <v>383</v>
      </c>
      <c r="J593" s="181"/>
      <c r="K593" s="181"/>
      <c r="L593" s="182" t="s">
        <v>44</v>
      </c>
    </row>
    <row r="594" spans="1:12" x14ac:dyDescent="0.25">
      <c r="A594" s="200"/>
      <c r="B594" s="22" t="s">
        <v>24</v>
      </c>
      <c r="C594" s="105" t="s">
        <v>72</v>
      </c>
      <c r="D594" s="105" t="s">
        <v>380</v>
      </c>
      <c r="E594" s="105" t="s">
        <v>381</v>
      </c>
      <c r="F594" s="105" t="s">
        <v>382</v>
      </c>
      <c r="G594" s="105" t="s">
        <v>122</v>
      </c>
      <c r="H594" s="105" t="s">
        <v>379</v>
      </c>
      <c r="I594" s="105" t="s">
        <v>375</v>
      </c>
      <c r="J594" s="105" t="s">
        <v>376</v>
      </c>
      <c r="K594" s="105" t="s">
        <v>377</v>
      </c>
      <c r="L594" s="182"/>
    </row>
    <row r="595" spans="1:12" x14ac:dyDescent="0.25">
      <c r="A595" s="24"/>
      <c r="B595" s="22"/>
      <c r="C595" s="105"/>
      <c r="D595" s="35">
        <v>70</v>
      </c>
      <c r="E595" s="25"/>
      <c r="F595" s="25"/>
      <c r="G595" s="35"/>
      <c r="H595" s="25"/>
      <c r="I595" s="25"/>
      <c r="J595" s="25"/>
      <c r="K595" s="25"/>
      <c r="L595" s="30">
        <f>D595</f>
        <v>70</v>
      </c>
    </row>
    <row r="596" spans="1:12" x14ac:dyDescent="0.25">
      <c r="A596" s="183" t="s">
        <v>413</v>
      </c>
      <c r="B596" s="184"/>
      <c r="C596" s="184"/>
      <c r="D596" s="184"/>
      <c r="E596" s="184"/>
      <c r="F596" s="184"/>
      <c r="G596" s="184"/>
      <c r="H596" s="184"/>
      <c r="I596" s="184"/>
      <c r="J596" s="184"/>
      <c r="K596" s="184"/>
      <c r="L596" s="31">
        <f>SUM(L595)</f>
        <v>70</v>
      </c>
    </row>
    <row r="597" spans="1:12" x14ac:dyDescent="0.25">
      <c r="A597" s="43" t="s">
        <v>292</v>
      </c>
      <c r="B597" s="22" t="s">
        <v>53</v>
      </c>
      <c r="C597" s="22">
        <v>151405</v>
      </c>
      <c r="D597" s="178" t="s">
        <v>448</v>
      </c>
      <c r="E597" s="178"/>
      <c r="F597" s="178"/>
      <c r="G597" s="178"/>
      <c r="H597" s="178"/>
      <c r="I597" s="178"/>
      <c r="J597" s="178"/>
      <c r="K597" s="178"/>
      <c r="L597" s="27" t="s">
        <v>72</v>
      </c>
    </row>
    <row r="598" spans="1:12" x14ac:dyDescent="0.25">
      <c r="A598" s="200" t="s">
        <v>17</v>
      </c>
      <c r="B598" s="22" t="s">
        <v>374</v>
      </c>
      <c r="C598" s="105" t="s">
        <v>384</v>
      </c>
      <c r="D598" s="105" t="s">
        <v>375</v>
      </c>
      <c r="E598" s="105" t="s">
        <v>376</v>
      </c>
      <c r="F598" s="105" t="s">
        <v>377</v>
      </c>
      <c r="G598" s="105" t="s">
        <v>17</v>
      </c>
      <c r="H598" s="105" t="s">
        <v>378</v>
      </c>
      <c r="I598" s="181" t="s">
        <v>383</v>
      </c>
      <c r="J598" s="181"/>
      <c r="K598" s="181"/>
      <c r="L598" s="182" t="s">
        <v>44</v>
      </c>
    </row>
    <row r="599" spans="1:12" x14ac:dyDescent="0.25">
      <c r="A599" s="200"/>
      <c r="B599" s="22" t="s">
        <v>24</v>
      </c>
      <c r="C599" s="105" t="s">
        <v>72</v>
      </c>
      <c r="D599" s="105" t="s">
        <v>380</v>
      </c>
      <c r="E599" s="105" t="s">
        <v>381</v>
      </c>
      <c r="F599" s="105" t="s">
        <v>382</v>
      </c>
      <c r="G599" s="105" t="s">
        <v>122</v>
      </c>
      <c r="H599" s="105" t="s">
        <v>379</v>
      </c>
      <c r="I599" s="105" t="s">
        <v>375</v>
      </c>
      <c r="J599" s="105" t="s">
        <v>376</v>
      </c>
      <c r="K599" s="105" t="s">
        <v>377</v>
      </c>
      <c r="L599" s="182"/>
    </row>
    <row r="600" spans="1:12" x14ac:dyDescent="0.25">
      <c r="A600" s="24"/>
      <c r="B600" s="22"/>
      <c r="C600" s="105"/>
      <c r="D600" s="35">
        <v>53</v>
      </c>
      <c r="E600" s="25"/>
      <c r="F600" s="25"/>
      <c r="G600" s="35"/>
      <c r="H600" s="25"/>
      <c r="I600" s="25"/>
      <c r="J600" s="25"/>
      <c r="K600" s="25"/>
      <c r="L600" s="30">
        <f>D600</f>
        <v>53</v>
      </c>
    </row>
    <row r="601" spans="1:12" x14ac:dyDescent="0.25">
      <c r="A601" s="183" t="s">
        <v>413</v>
      </c>
      <c r="B601" s="184"/>
      <c r="C601" s="184"/>
      <c r="D601" s="184"/>
      <c r="E601" s="184"/>
      <c r="F601" s="184"/>
      <c r="G601" s="184"/>
      <c r="H601" s="184"/>
      <c r="I601" s="184"/>
      <c r="J601" s="184"/>
      <c r="K601" s="184"/>
      <c r="L601" s="31">
        <f>SUM(L600)</f>
        <v>53</v>
      </c>
    </row>
    <row r="602" spans="1:12" x14ac:dyDescent="0.25">
      <c r="A602" s="43" t="s">
        <v>296</v>
      </c>
      <c r="B602" s="22" t="s">
        <v>53</v>
      </c>
      <c r="C602" s="22">
        <v>151436</v>
      </c>
      <c r="D602" s="178" t="s">
        <v>519</v>
      </c>
      <c r="E602" s="178"/>
      <c r="F602" s="178"/>
      <c r="G602" s="178"/>
      <c r="H602" s="178"/>
      <c r="I602" s="178"/>
      <c r="J602" s="178"/>
      <c r="K602" s="178"/>
      <c r="L602" s="27" t="s">
        <v>72</v>
      </c>
    </row>
    <row r="603" spans="1:12" x14ac:dyDescent="0.25">
      <c r="A603" s="200" t="s">
        <v>17</v>
      </c>
      <c r="B603" s="22" t="s">
        <v>374</v>
      </c>
      <c r="C603" s="105" t="s">
        <v>384</v>
      </c>
      <c r="D603" s="105" t="s">
        <v>375</v>
      </c>
      <c r="E603" s="105" t="s">
        <v>376</v>
      </c>
      <c r="F603" s="105" t="s">
        <v>377</v>
      </c>
      <c r="G603" s="105" t="s">
        <v>17</v>
      </c>
      <c r="H603" s="105" t="s">
        <v>378</v>
      </c>
      <c r="I603" s="181" t="s">
        <v>383</v>
      </c>
      <c r="J603" s="181"/>
      <c r="K603" s="181"/>
      <c r="L603" s="182" t="s">
        <v>44</v>
      </c>
    </row>
    <row r="604" spans="1:12" x14ac:dyDescent="0.25">
      <c r="A604" s="200"/>
      <c r="B604" s="22" t="s">
        <v>24</v>
      </c>
      <c r="C604" s="105" t="s">
        <v>72</v>
      </c>
      <c r="D604" s="105" t="s">
        <v>380</v>
      </c>
      <c r="E604" s="105" t="s">
        <v>381</v>
      </c>
      <c r="F604" s="105" t="s">
        <v>382</v>
      </c>
      <c r="G604" s="105" t="s">
        <v>122</v>
      </c>
      <c r="H604" s="105" t="s">
        <v>379</v>
      </c>
      <c r="I604" s="105" t="s">
        <v>375</v>
      </c>
      <c r="J604" s="105" t="s">
        <v>376</v>
      </c>
      <c r="K604" s="105" t="s">
        <v>377</v>
      </c>
      <c r="L604" s="182"/>
    </row>
    <row r="605" spans="1:12" x14ac:dyDescent="0.25">
      <c r="A605" s="24"/>
      <c r="B605" s="22"/>
      <c r="C605" s="105"/>
      <c r="D605" s="35">
        <v>100</v>
      </c>
      <c r="E605" s="25"/>
      <c r="F605" s="25"/>
      <c r="G605" s="35"/>
      <c r="H605" s="25"/>
      <c r="I605" s="25"/>
      <c r="J605" s="25"/>
      <c r="K605" s="25"/>
      <c r="L605" s="30">
        <f>D605</f>
        <v>100</v>
      </c>
    </row>
    <row r="606" spans="1:12" x14ac:dyDescent="0.25">
      <c r="A606" s="183" t="s">
        <v>413</v>
      </c>
      <c r="B606" s="184"/>
      <c r="C606" s="184"/>
      <c r="D606" s="184"/>
      <c r="E606" s="184"/>
      <c r="F606" s="184"/>
      <c r="G606" s="184"/>
      <c r="H606" s="184"/>
      <c r="I606" s="184"/>
      <c r="J606" s="184"/>
      <c r="K606" s="184"/>
      <c r="L606" s="31">
        <f>SUM(L605)</f>
        <v>100</v>
      </c>
    </row>
    <row r="607" spans="1:12" x14ac:dyDescent="0.25">
      <c r="A607" s="195" t="s">
        <v>449</v>
      </c>
      <c r="B607" s="196"/>
      <c r="C607" s="41"/>
      <c r="D607" s="191" t="s">
        <v>520</v>
      </c>
      <c r="E607" s="191"/>
      <c r="F607" s="191"/>
      <c r="G607" s="191"/>
      <c r="H607" s="191"/>
      <c r="I607" s="191"/>
      <c r="J607" s="191"/>
      <c r="K607" s="191"/>
      <c r="L607" s="192"/>
    </row>
    <row r="608" spans="1:12" ht="15" customHeight="1" x14ac:dyDescent="0.25">
      <c r="A608" s="43" t="s">
        <v>450</v>
      </c>
      <c r="B608" s="22" t="s">
        <v>53</v>
      </c>
      <c r="C608" s="22">
        <v>151512</v>
      </c>
      <c r="D608" s="178" t="s">
        <v>521</v>
      </c>
      <c r="E608" s="178"/>
      <c r="F608" s="178"/>
      <c r="G608" s="178"/>
      <c r="H608" s="178"/>
      <c r="I608" s="178"/>
      <c r="J608" s="178"/>
      <c r="K608" s="178"/>
      <c r="L608" s="27" t="s">
        <v>215</v>
      </c>
    </row>
    <row r="609" spans="1:12" ht="15" customHeight="1" x14ac:dyDescent="0.25">
      <c r="A609" s="200" t="s">
        <v>17</v>
      </c>
      <c r="B609" s="22" t="s">
        <v>374</v>
      </c>
      <c r="C609" s="105" t="s">
        <v>384</v>
      </c>
      <c r="D609" s="105" t="s">
        <v>375</v>
      </c>
      <c r="E609" s="105" t="s">
        <v>376</v>
      </c>
      <c r="F609" s="105" t="s">
        <v>377</v>
      </c>
      <c r="G609" s="105" t="s">
        <v>17</v>
      </c>
      <c r="H609" s="105" t="s">
        <v>378</v>
      </c>
      <c r="I609" s="181" t="s">
        <v>383</v>
      </c>
      <c r="J609" s="181"/>
      <c r="K609" s="181"/>
      <c r="L609" s="182" t="s">
        <v>44</v>
      </c>
    </row>
    <row r="610" spans="1:12" x14ac:dyDescent="0.25">
      <c r="A610" s="200"/>
      <c r="B610" s="22" t="s">
        <v>24</v>
      </c>
      <c r="C610" s="105" t="s">
        <v>72</v>
      </c>
      <c r="D610" s="105" t="s">
        <v>380</v>
      </c>
      <c r="E610" s="105" t="s">
        <v>381</v>
      </c>
      <c r="F610" s="105" t="s">
        <v>382</v>
      </c>
      <c r="G610" s="105" t="s">
        <v>122</v>
      </c>
      <c r="H610" s="105" t="s">
        <v>379</v>
      </c>
      <c r="I610" s="105" t="s">
        <v>375</v>
      </c>
      <c r="J610" s="105" t="s">
        <v>376</v>
      </c>
      <c r="K610" s="105" t="s">
        <v>377</v>
      </c>
      <c r="L610" s="182"/>
    </row>
    <row r="611" spans="1:12" x14ac:dyDescent="0.25">
      <c r="A611" s="24"/>
      <c r="B611" s="22"/>
      <c r="C611" s="105"/>
      <c r="D611" s="35"/>
      <c r="E611" s="25"/>
      <c r="F611" s="25"/>
      <c r="G611" s="35">
        <v>1</v>
      </c>
      <c r="H611" s="25"/>
      <c r="I611" s="25"/>
      <c r="J611" s="25"/>
      <c r="K611" s="25"/>
      <c r="L611" s="30">
        <f>G611</f>
        <v>1</v>
      </c>
    </row>
    <row r="612" spans="1:12" x14ac:dyDescent="0.25">
      <c r="A612" s="183" t="s">
        <v>413</v>
      </c>
      <c r="B612" s="184"/>
      <c r="C612" s="184"/>
      <c r="D612" s="184"/>
      <c r="E612" s="184"/>
      <c r="F612" s="184"/>
      <c r="G612" s="184"/>
      <c r="H612" s="184"/>
      <c r="I612" s="184"/>
      <c r="J612" s="184"/>
      <c r="K612" s="184"/>
      <c r="L612" s="31">
        <f>SUM(L611)</f>
        <v>1</v>
      </c>
    </row>
    <row r="613" spans="1:12" x14ac:dyDescent="0.25">
      <c r="A613" s="195" t="s">
        <v>486</v>
      </c>
      <c r="B613" s="196"/>
      <c r="C613" s="41"/>
      <c r="D613" s="191" t="s">
        <v>481</v>
      </c>
      <c r="E613" s="191"/>
      <c r="F613" s="191"/>
      <c r="G613" s="191"/>
      <c r="H613" s="191"/>
      <c r="I613" s="191"/>
      <c r="J613" s="191"/>
      <c r="K613" s="191"/>
      <c r="L613" s="192"/>
    </row>
    <row r="614" spans="1:12" ht="30.75" customHeight="1" x14ac:dyDescent="0.25">
      <c r="A614" s="43" t="s">
        <v>487</v>
      </c>
      <c r="B614" s="22" t="s">
        <v>53</v>
      </c>
      <c r="C614" s="22">
        <v>151702</v>
      </c>
      <c r="D614" s="178" t="s">
        <v>513</v>
      </c>
      <c r="E614" s="178"/>
      <c r="F614" s="178"/>
      <c r="G614" s="178"/>
      <c r="H614" s="178"/>
      <c r="I614" s="178"/>
      <c r="J614" s="178"/>
      <c r="K614" s="178"/>
      <c r="L614" s="27" t="s">
        <v>215</v>
      </c>
    </row>
    <row r="615" spans="1:12" x14ac:dyDescent="0.25">
      <c r="A615" s="200" t="s">
        <v>17</v>
      </c>
      <c r="B615" s="22" t="s">
        <v>374</v>
      </c>
      <c r="C615" s="105" t="s">
        <v>384</v>
      </c>
      <c r="D615" s="105" t="s">
        <v>375</v>
      </c>
      <c r="E615" s="105" t="s">
        <v>376</v>
      </c>
      <c r="F615" s="105" t="s">
        <v>377</v>
      </c>
      <c r="G615" s="105" t="s">
        <v>17</v>
      </c>
      <c r="H615" s="105" t="s">
        <v>378</v>
      </c>
      <c r="I615" s="181" t="s">
        <v>383</v>
      </c>
      <c r="J615" s="181"/>
      <c r="K615" s="181"/>
      <c r="L615" s="182" t="s">
        <v>44</v>
      </c>
    </row>
    <row r="616" spans="1:12" x14ac:dyDescent="0.25">
      <c r="A616" s="200"/>
      <c r="B616" s="22" t="s">
        <v>24</v>
      </c>
      <c r="C616" s="105" t="s">
        <v>72</v>
      </c>
      <c r="D616" s="105" t="s">
        <v>380</v>
      </c>
      <c r="E616" s="105" t="s">
        <v>381</v>
      </c>
      <c r="F616" s="105" t="s">
        <v>382</v>
      </c>
      <c r="G616" s="105" t="s">
        <v>122</v>
      </c>
      <c r="H616" s="105" t="s">
        <v>379</v>
      </c>
      <c r="I616" s="105" t="s">
        <v>375</v>
      </c>
      <c r="J616" s="105" t="s">
        <v>376</v>
      </c>
      <c r="K616" s="105" t="s">
        <v>377</v>
      </c>
      <c r="L616" s="182"/>
    </row>
    <row r="617" spans="1:12" x14ac:dyDescent="0.25">
      <c r="A617" s="24"/>
      <c r="B617" s="22"/>
      <c r="C617" s="105"/>
      <c r="D617" s="25"/>
      <c r="E617" s="25"/>
      <c r="F617" s="25"/>
      <c r="G617" s="35">
        <v>1</v>
      </c>
      <c r="H617" s="25"/>
      <c r="I617" s="25"/>
      <c r="J617" s="25"/>
      <c r="K617" s="25"/>
      <c r="L617" s="30">
        <f>G617</f>
        <v>1</v>
      </c>
    </row>
    <row r="618" spans="1:12" x14ac:dyDescent="0.25">
      <c r="A618" s="183" t="s">
        <v>413</v>
      </c>
      <c r="B618" s="184"/>
      <c r="C618" s="184"/>
      <c r="D618" s="184"/>
      <c r="E618" s="184"/>
      <c r="F618" s="184"/>
      <c r="G618" s="184"/>
      <c r="H618" s="184"/>
      <c r="I618" s="184"/>
      <c r="J618" s="184"/>
      <c r="K618" s="184"/>
      <c r="L618" s="31">
        <f>SUM(L617)</f>
        <v>1</v>
      </c>
    </row>
    <row r="619" spans="1:12" x14ac:dyDescent="0.25">
      <c r="A619" s="195" t="s">
        <v>522</v>
      </c>
      <c r="B619" s="196"/>
      <c r="C619" s="41"/>
      <c r="D619" s="191" t="s">
        <v>321</v>
      </c>
      <c r="E619" s="191"/>
      <c r="F619" s="191"/>
      <c r="G619" s="191"/>
      <c r="H619" s="191"/>
      <c r="I619" s="191"/>
      <c r="J619" s="191"/>
      <c r="K619" s="191"/>
      <c r="L619" s="192"/>
    </row>
    <row r="620" spans="1:12" ht="27.75" customHeight="1" x14ac:dyDescent="0.25">
      <c r="A620" s="43" t="s">
        <v>523</v>
      </c>
      <c r="B620" s="22" t="s">
        <v>53</v>
      </c>
      <c r="C620" s="22">
        <v>151801</v>
      </c>
      <c r="D620" s="178" t="s">
        <v>320</v>
      </c>
      <c r="E620" s="178"/>
      <c r="F620" s="178"/>
      <c r="G620" s="178"/>
      <c r="H620" s="178"/>
      <c r="I620" s="178"/>
      <c r="J620" s="178"/>
      <c r="K620" s="178"/>
      <c r="L620" s="27" t="s">
        <v>215</v>
      </c>
    </row>
    <row r="621" spans="1:12" x14ac:dyDescent="0.25">
      <c r="A621" s="200" t="s">
        <v>17</v>
      </c>
      <c r="B621" s="22" t="s">
        <v>374</v>
      </c>
      <c r="C621" s="105" t="s">
        <v>384</v>
      </c>
      <c r="D621" s="105" t="s">
        <v>375</v>
      </c>
      <c r="E621" s="105" t="s">
        <v>376</v>
      </c>
      <c r="F621" s="105" t="s">
        <v>377</v>
      </c>
      <c r="G621" s="105" t="s">
        <v>17</v>
      </c>
      <c r="H621" s="105" t="s">
        <v>378</v>
      </c>
      <c r="I621" s="181" t="s">
        <v>383</v>
      </c>
      <c r="J621" s="181"/>
      <c r="K621" s="181"/>
      <c r="L621" s="182" t="s">
        <v>44</v>
      </c>
    </row>
    <row r="622" spans="1:12" x14ac:dyDescent="0.25">
      <c r="A622" s="200"/>
      <c r="B622" s="22" t="s">
        <v>24</v>
      </c>
      <c r="C622" s="105" t="s">
        <v>72</v>
      </c>
      <c r="D622" s="105" t="s">
        <v>380</v>
      </c>
      <c r="E622" s="105" t="s">
        <v>381</v>
      </c>
      <c r="F622" s="105" t="s">
        <v>382</v>
      </c>
      <c r="G622" s="105" t="s">
        <v>122</v>
      </c>
      <c r="H622" s="105" t="s">
        <v>379</v>
      </c>
      <c r="I622" s="105" t="s">
        <v>375</v>
      </c>
      <c r="J622" s="105" t="s">
        <v>376</v>
      </c>
      <c r="K622" s="105" t="s">
        <v>377</v>
      </c>
      <c r="L622" s="182"/>
    </row>
    <row r="623" spans="1:12" x14ac:dyDescent="0.25">
      <c r="A623" s="24"/>
      <c r="B623" s="22"/>
      <c r="C623" s="105"/>
      <c r="D623" s="25"/>
      <c r="E623" s="25"/>
      <c r="F623" s="25"/>
      <c r="G623" s="35">
        <v>26</v>
      </c>
      <c r="H623" s="25"/>
      <c r="I623" s="25"/>
      <c r="J623" s="25"/>
      <c r="K623" s="25"/>
      <c r="L623" s="30">
        <f>G623</f>
        <v>26</v>
      </c>
    </row>
    <row r="624" spans="1:12" x14ac:dyDescent="0.25">
      <c r="A624" s="183" t="s">
        <v>413</v>
      </c>
      <c r="B624" s="184"/>
      <c r="C624" s="184"/>
      <c r="D624" s="184"/>
      <c r="E624" s="184"/>
      <c r="F624" s="184"/>
      <c r="G624" s="184"/>
      <c r="H624" s="184"/>
      <c r="I624" s="184"/>
      <c r="J624" s="184"/>
      <c r="K624" s="184"/>
      <c r="L624" s="31">
        <f>SUM(L623)</f>
        <v>26</v>
      </c>
    </row>
    <row r="625" spans="1:12" ht="30.75" customHeight="1" x14ac:dyDescent="0.25">
      <c r="A625" s="43" t="s">
        <v>524</v>
      </c>
      <c r="B625" s="22" t="s">
        <v>53</v>
      </c>
      <c r="C625" s="22">
        <v>151802</v>
      </c>
      <c r="D625" s="178" t="s">
        <v>322</v>
      </c>
      <c r="E625" s="178"/>
      <c r="F625" s="178"/>
      <c r="G625" s="178"/>
      <c r="H625" s="178"/>
      <c r="I625" s="178"/>
      <c r="J625" s="178"/>
      <c r="K625" s="178"/>
      <c r="L625" s="27" t="s">
        <v>215</v>
      </c>
    </row>
    <row r="626" spans="1:12" x14ac:dyDescent="0.25">
      <c r="A626" s="200" t="s">
        <v>17</v>
      </c>
      <c r="B626" s="22" t="s">
        <v>374</v>
      </c>
      <c r="C626" s="105" t="s">
        <v>384</v>
      </c>
      <c r="D626" s="105" t="s">
        <v>375</v>
      </c>
      <c r="E626" s="105" t="s">
        <v>376</v>
      </c>
      <c r="F626" s="105" t="s">
        <v>377</v>
      </c>
      <c r="G626" s="105" t="s">
        <v>17</v>
      </c>
      <c r="H626" s="105" t="s">
        <v>378</v>
      </c>
      <c r="I626" s="181" t="s">
        <v>383</v>
      </c>
      <c r="J626" s="181"/>
      <c r="K626" s="181"/>
      <c r="L626" s="182" t="s">
        <v>44</v>
      </c>
    </row>
    <row r="627" spans="1:12" x14ac:dyDescent="0.25">
      <c r="A627" s="200"/>
      <c r="B627" s="22" t="s">
        <v>24</v>
      </c>
      <c r="C627" s="105" t="s">
        <v>72</v>
      </c>
      <c r="D627" s="105" t="s">
        <v>380</v>
      </c>
      <c r="E627" s="105" t="s">
        <v>381</v>
      </c>
      <c r="F627" s="105" t="s">
        <v>382</v>
      </c>
      <c r="G627" s="105" t="s">
        <v>122</v>
      </c>
      <c r="H627" s="105" t="s">
        <v>379</v>
      </c>
      <c r="I627" s="105" t="s">
        <v>375</v>
      </c>
      <c r="J627" s="105" t="s">
        <v>376</v>
      </c>
      <c r="K627" s="105" t="s">
        <v>377</v>
      </c>
      <c r="L627" s="182"/>
    </row>
    <row r="628" spans="1:12" x14ac:dyDescent="0.25">
      <c r="A628" s="24"/>
      <c r="B628" s="22"/>
      <c r="C628" s="105"/>
      <c r="D628" s="25"/>
      <c r="E628" s="25"/>
      <c r="F628" s="25"/>
      <c r="G628" s="35">
        <v>4</v>
      </c>
      <c r="H628" s="25"/>
      <c r="I628" s="25"/>
      <c r="J628" s="25"/>
      <c r="K628" s="25"/>
      <c r="L628" s="30">
        <f>G628</f>
        <v>4</v>
      </c>
    </row>
    <row r="629" spans="1:12" x14ac:dyDescent="0.25">
      <c r="A629" s="183" t="s">
        <v>413</v>
      </c>
      <c r="B629" s="184"/>
      <c r="C629" s="184"/>
      <c r="D629" s="184"/>
      <c r="E629" s="184"/>
      <c r="F629" s="184"/>
      <c r="G629" s="184"/>
      <c r="H629" s="184"/>
      <c r="I629" s="184"/>
      <c r="J629" s="184"/>
      <c r="K629" s="184"/>
      <c r="L629" s="31">
        <f>SUM(L628)</f>
        <v>4</v>
      </c>
    </row>
    <row r="630" spans="1:12" ht="25.5" customHeight="1" x14ac:dyDescent="0.25">
      <c r="A630" s="43" t="s">
        <v>525</v>
      </c>
      <c r="B630" s="22" t="s">
        <v>53</v>
      </c>
      <c r="C630" s="22">
        <v>151803</v>
      </c>
      <c r="D630" s="178" t="s">
        <v>323</v>
      </c>
      <c r="E630" s="178"/>
      <c r="F630" s="178"/>
      <c r="G630" s="178"/>
      <c r="H630" s="178"/>
      <c r="I630" s="178"/>
      <c r="J630" s="178"/>
      <c r="K630" s="178"/>
      <c r="L630" s="27" t="s">
        <v>215</v>
      </c>
    </row>
    <row r="631" spans="1:12" x14ac:dyDescent="0.25">
      <c r="A631" s="200" t="s">
        <v>17</v>
      </c>
      <c r="B631" s="22" t="s">
        <v>374</v>
      </c>
      <c r="C631" s="105" t="s">
        <v>384</v>
      </c>
      <c r="D631" s="105" t="s">
        <v>375</v>
      </c>
      <c r="E631" s="105" t="s">
        <v>376</v>
      </c>
      <c r="F631" s="105" t="s">
        <v>377</v>
      </c>
      <c r="G631" s="105" t="s">
        <v>17</v>
      </c>
      <c r="H631" s="105" t="s">
        <v>378</v>
      </c>
      <c r="I631" s="181" t="s">
        <v>383</v>
      </c>
      <c r="J631" s="181"/>
      <c r="K631" s="181"/>
      <c r="L631" s="182" t="s">
        <v>44</v>
      </c>
    </row>
    <row r="632" spans="1:12" x14ac:dyDescent="0.25">
      <c r="A632" s="200"/>
      <c r="B632" s="22" t="s">
        <v>24</v>
      </c>
      <c r="C632" s="105" t="s">
        <v>72</v>
      </c>
      <c r="D632" s="105" t="s">
        <v>380</v>
      </c>
      <c r="E632" s="105" t="s">
        <v>381</v>
      </c>
      <c r="F632" s="105" t="s">
        <v>382</v>
      </c>
      <c r="G632" s="105" t="s">
        <v>122</v>
      </c>
      <c r="H632" s="105" t="s">
        <v>379</v>
      </c>
      <c r="I632" s="105" t="s">
        <v>375</v>
      </c>
      <c r="J632" s="105" t="s">
        <v>376</v>
      </c>
      <c r="K632" s="105" t="s">
        <v>377</v>
      </c>
      <c r="L632" s="182"/>
    </row>
    <row r="633" spans="1:12" x14ac:dyDescent="0.25">
      <c r="A633" s="24"/>
      <c r="B633" s="22"/>
      <c r="C633" s="105"/>
      <c r="D633" s="25"/>
      <c r="E633" s="25"/>
      <c r="F633" s="25"/>
      <c r="G633" s="35">
        <v>17</v>
      </c>
      <c r="H633" s="25"/>
      <c r="I633" s="25"/>
      <c r="J633" s="25"/>
      <c r="K633" s="25"/>
      <c r="L633" s="30">
        <f>G633</f>
        <v>17</v>
      </c>
    </row>
    <row r="634" spans="1:12" x14ac:dyDescent="0.25">
      <c r="A634" s="183" t="s">
        <v>413</v>
      </c>
      <c r="B634" s="184"/>
      <c r="C634" s="184"/>
      <c r="D634" s="184"/>
      <c r="E634" s="184"/>
      <c r="F634" s="184"/>
      <c r="G634" s="184"/>
      <c r="H634" s="184"/>
      <c r="I634" s="184"/>
      <c r="J634" s="184"/>
      <c r="K634" s="184"/>
      <c r="L634" s="31">
        <f>SUM(L633)</f>
        <v>17</v>
      </c>
    </row>
    <row r="635" spans="1:12" ht="28.5" customHeight="1" x14ac:dyDescent="0.25">
      <c r="A635" s="43" t="s">
        <v>526</v>
      </c>
      <c r="B635" s="22" t="s">
        <v>53</v>
      </c>
      <c r="C635" s="22">
        <v>151807</v>
      </c>
      <c r="D635" s="178" t="s">
        <v>324</v>
      </c>
      <c r="E635" s="178"/>
      <c r="F635" s="178"/>
      <c r="G635" s="178"/>
      <c r="H635" s="178"/>
      <c r="I635" s="178"/>
      <c r="J635" s="178"/>
      <c r="K635" s="178"/>
      <c r="L635" s="27" t="s">
        <v>215</v>
      </c>
    </row>
    <row r="636" spans="1:12" x14ac:dyDescent="0.25">
      <c r="A636" s="200" t="s">
        <v>17</v>
      </c>
      <c r="B636" s="22" t="s">
        <v>374</v>
      </c>
      <c r="C636" s="105" t="s">
        <v>384</v>
      </c>
      <c r="D636" s="105" t="s">
        <v>375</v>
      </c>
      <c r="E636" s="105" t="s">
        <v>376</v>
      </c>
      <c r="F636" s="105" t="s">
        <v>377</v>
      </c>
      <c r="G636" s="105" t="s">
        <v>17</v>
      </c>
      <c r="H636" s="105" t="s">
        <v>378</v>
      </c>
      <c r="I636" s="181" t="s">
        <v>383</v>
      </c>
      <c r="J636" s="181"/>
      <c r="K636" s="181"/>
      <c r="L636" s="182" t="s">
        <v>44</v>
      </c>
    </row>
    <row r="637" spans="1:12" x14ac:dyDescent="0.25">
      <c r="A637" s="200"/>
      <c r="B637" s="22" t="s">
        <v>24</v>
      </c>
      <c r="C637" s="105" t="s">
        <v>72</v>
      </c>
      <c r="D637" s="105" t="s">
        <v>380</v>
      </c>
      <c r="E637" s="105" t="s">
        <v>381</v>
      </c>
      <c r="F637" s="105" t="s">
        <v>382</v>
      </c>
      <c r="G637" s="105" t="s">
        <v>122</v>
      </c>
      <c r="H637" s="105" t="s">
        <v>379</v>
      </c>
      <c r="I637" s="105" t="s">
        <v>375</v>
      </c>
      <c r="J637" s="105" t="s">
        <v>376</v>
      </c>
      <c r="K637" s="105" t="s">
        <v>377</v>
      </c>
      <c r="L637" s="182"/>
    </row>
    <row r="638" spans="1:12" x14ac:dyDescent="0.25">
      <c r="A638" s="24"/>
      <c r="B638" s="22"/>
      <c r="C638" s="105"/>
      <c r="D638" s="25"/>
      <c r="E638" s="25"/>
      <c r="F638" s="25"/>
      <c r="G638" s="35">
        <v>8</v>
      </c>
      <c r="H638" s="25"/>
      <c r="I638" s="25"/>
      <c r="J638" s="25"/>
      <c r="K638" s="25"/>
      <c r="L638" s="30">
        <f>G638</f>
        <v>8</v>
      </c>
    </row>
    <row r="639" spans="1:12" x14ac:dyDescent="0.25">
      <c r="A639" s="183" t="s">
        <v>413</v>
      </c>
      <c r="B639" s="184"/>
      <c r="C639" s="184"/>
      <c r="D639" s="184"/>
      <c r="E639" s="184"/>
      <c r="F639" s="184"/>
      <c r="G639" s="184"/>
      <c r="H639" s="184"/>
      <c r="I639" s="184"/>
      <c r="J639" s="184"/>
      <c r="K639" s="184"/>
      <c r="L639" s="31">
        <f>SUM(L638)</f>
        <v>8</v>
      </c>
    </row>
    <row r="640" spans="1:12" ht="26.25" customHeight="1" x14ac:dyDescent="0.25">
      <c r="A640" s="43" t="s">
        <v>527</v>
      </c>
      <c r="B640" s="22" t="s">
        <v>53</v>
      </c>
      <c r="C640" s="22">
        <v>151810</v>
      </c>
      <c r="D640" s="178" t="s">
        <v>325</v>
      </c>
      <c r="E640" s="178"/>
      <c r="F640" s="178"/>
      <c r="G640" s="178"/>
      <c r="H640" s="178"/>
      <c r="I640" s="178"/>
      <c r="J640" s="178"/>
      <c r="K640" s="178"/>
      <c r="L640" s="27" t="s">
        <v>215</v>
      </c>
    </row>
    <row r="641" spans="1:12" x14ac:dyDescent="0.25">
      <c r="A641" s="200" t="s">
        <v>17</v>
      </c>
      <c r="B641" s="22" t="s">
        <v>374</v>
      </c>
      <c r="C641" s="105" t="s">
        <v>384</v>
      </c>
      <c r="D641" s="105" t="s">
        <v>375</v>
      </c>
      <c r="E641" s="105" t="s">
        <v>376</v>
      </c>
      <c r="F641" s="105" t="s">
        <v>377</v>
      </c>
      <c r="G641" s="105" t="s">
        <v>17</v>
      </c>
      <c r="H641" s="105" t="s">
        <v>378</v>
      </c>
      <c r="I641" s="181" t="s">
        <v>383</v>
      </c>
      <c r="J641" s="181"/>
      <c r="K641" s="181"/>
      <c r="L641" s="182" t="s">
        <v>44</v>
      </c>
    </row>
    <row r="642" spans="1:12" x14ac:dyDescent="0.25">
      <c r="A642" s="200"/>
      <c r="B642" s="22" t="s">
        <v>24</v>
      </c>
      <c r="C642" s="105" t="s">
        <v>72</v>
      </c>
      <c r="D642" s="105" t="s">
        <v>380</v>
      </c>
      <c r="E642" s="105" t="s">
        <v>381</v>
      </c>
      <c r="F642" s="105" t="s">
        <v>382</v>
      </c>
      <c r="G642" s="105" t="s">
        <v>122</v>
      </c>
      <c r="H642" s="105" t="s">
        <v>379</v>
      </c>
      <c r="I642" s="105" t="s">
        <v>375</v>
      </c>
      <c r="J642" s="105" t="s">
        <v>376</v>
      </c>
      <c r="K642" s="105" t="s">
        <v>377</v>
      </c>
      <c r="L642" s="182"/>
    </row>
    <row r="643" spans="1:12" x14ac:dyDescent="0.25">
      <c r="A643" s="24"/>
      <c r="B643" s="22"/>
      <c r="C643" s="105"/>
      <c r="D643" s="25"/>
      <c r="E643" s="25"/>
      <c r="F643" s="25"/>
      <c r="G643" s="35">
        <v>4</v>
      </c>
      <c r="H643" s="25"/>
      <c r="I643" s="25"/>
      <c r="J643" s="25"/>
      <c r="K643" s="25"/>
      <c r="L643" s="30">
        <f>G643</f>
        <v>4</v>
      </c>
    </row>
    <row r="644" spans="1:12" x14ac:dyDescent="0.25">
      <c r="A644" s="183" t="s">
        <v>413</v>
      </c>
      <c r="B644" s="184"/>
      <c r="C644" s="184"/>
      <c r="D644" s="184"/>
      <c r="E644" s="184"/>
      <c r="F644" s="184"/>
      <c r="G644" s="184"/>
      <c r="H644" s="184"/>
      <c r="I644" s="184"/>
      <c r="J644" s="184"/>
      <c r="K644" s="184"/>
      <c r="L644" s="31">
        <f>SUM(L643)</f>
        <v>4</v>
      </c>
    </row>
    <row r="645" spans="1:12" ht="38.25" customHeight="1" x14ac:dyDescent="0.25">
      <c r="A645" s="43" t="s">
        <v>528</v>
      </c>
      <c r="B645" s="22" t="s">
        <v>53</v>
      </c>
      <c r="C645" s="22">
        <v>151811</v>
      </c>
      <c r="D645" s="178" t="s">
        <v>326</v>
      </c>
      <c r="E645" s="178"/>
      <c r="F645" s="178"/>
      <c r="G645" s="178"/>
      <c r="H645" s="178"/>
      <c r="I645" s="178"/>
      <c r="J645" s="178"/>
      <c r="K645" s="178"/>
      <c r="L645" s="27" t="s">
        <v>215</v>
      </c>
    </row>
    <row r="646" spans="1:12" x14ac:dyDescent="0.25">
      <c r="A646" s="200" t="s">
        <v>17</v>
      </c>
      <c r="B646" s="22" t="s">
        <v>374</v>
      </c>
      <c r="C646" s="105" t="s">
        <v>384</v>
      </c>
      <c r="D646" s="105" t="s">
        <v>375</v>
      </c>
      <c r="E646" s="105" t="s">
        <v>376</v>
      </c>
      <c r="F646" s="105" t="s">
        <v>377</v>
      </c>
      <c r="G646" s="105" t="s">
        <v>17</v>
      </c>
      <c r="H646" s="105" t="s">
        <v>378</v>
      </c>
      <c r="I646" s="181" t="s">
        <v>383</v>
      </c>
      <c r="J646" s="181"/>
      <c r="K646" s="181"/>
      <c r="L646" s="182" t="s">
        <v>44</v>
      </c>
    </row>
    <row r="647" spans="1:12" x14ac:dyDescent="0.25">
      <c r="A647" s="200"/>
      <c r="B647" s="22" t="s">
        <v>24</v>
      </c>
      <c r="C647" s="105" t="s">
        <v>72</v>
      </c>
      <c r="D647" s="105" t="s">
        <v>380</v>
      </c>
      <c r="E647" s="105" t="s">
        <v>381</v>
      </c>
      <c r="F647" s="105" t="s">
        <v>382</v>
      </c>
      <c r="G647" s="105" t="s">
        <v>122</v>
      </c>
      <c r="H647" s="105" t="s">
        <v>379</v>
      </c>
      <c r="I647" s="105" t="s">
        <v>375</v>
      </c>
      <c r="J647" s="105" t="s">
        <v>376</v>
      </c>
      <c r="K647" s="105" t="s">
        <v>377</v>
      </c>
      <c r="L647" s="182"/>
    </row>
    <row r="648" spans="1:12" x14ac:dyDescent="0.25">
      <c r="A648" s="24"/>
      <c r="B648" s="22"/>
      <c r="C648" s="105"/>
      <c r="D648" s="25"/>
      <c r="E648" s="25"/>
      <c r="F648" s="25"/>
      <c r="G648" s="35">
        <v>2</v>
      </c>
      <c r="H648" s="25"/>
      <c r="I648" s="25"/>
      <c r="J648" s="25"/>
      <c r="K648" s="25"/>
      <c r="L648" s="30">
        <f>G648</f>
        <v>2</v>
      </c>
    </row>
    <row r="649" spans="1:12" x14ac:dyDescent="0.25">
      <c r="A649" s="183" t="s">
        <v>413</v>
      </c>
      <c r="B649" s="184"/>
      <c r="C649" s="184"/>
      <c r="D649" s="184"/>
      <c r="E649" s="184"/>
      <c r="F649" s="184"/>
      <c r="G649" s="184"/>
      <c r="H649" s="184"/>
      <c r="I649" s="184"/>
      <c r="J649" s="184"/>
      <c r="K649" s="184"/>
      <c r="L649" s="31">
        <f>SUM(L648)</f>
        <v>2</v>
      </c>
    </row>
    <row r="650" spans="1:12" ht="29.25" customHeight="1" x14ac:dyDescent="0.25">
      <c r="A650" s="43" t="s">
        <v>529</v>
      </c>
      <c r="B650" s="22" t="s">
        <v>53</v>
      </c>
      <c r="C650" s="22">
        <v>151815</v>
      </c>
      <c r="D650" s="178" t="s">
        <v>327</v>
      </c>
      <c r="E650" s="178"/>
      <c r="F650" s="178"/>
      <c r="G650" s="178"/>
      <c r="H650" s="178"/>
      <c r="I650" s="178"/>
      <c r="J650" s="178"/>
      <c r="K650" s="178"/>
      <c r="L650" s="27" t="s">
        <v>215</v>
      </c>
    </row>
    <row r="651" spans="1:12" x14ac:dyDescent="0.25">
      <c r="A651" s="200" t="s">
        <v>17</v>
      </c>
      <c r="B651" s="22" t="s">
        <v>374</v>
      </c>
      <c r="C651" s="105" t="s">
        <v>384</v>
      </c>
      <c r="D651" s="105" t="s">
        <v>375</v>
      </c>
      <c r="E651" s="105" t="s">
        <v>376</v>
      </c>
      <c r="F651" s="105" t="s">
        <v>377</v>
      </c>
      <c r="G651" s="105" t="s">
        <v>17</v>
      </c>
      <c r="H651" s="105" t="s">
        <v>378</v>
      </c>
      <c r="I651" s="181" t="s">
        <v>383</v>
      </c>
      <c r="J651" s="181"/>
      <c r="K651" s="181"/>
      <c r="L651" s="182" t="s">
        <v>44</v>
      </c>
    </row>
    <row r="652" spans="1:12" x14ac:dyDescent="0.25">
      <c r="A652" s="200"/>
      <c r="B652" s="22" t="s">
        <v>24</v>
      </c>
      <c r="C652" s="105" t="s">
        <v>72</v>
      </c>
      <c r="D652" s="105" t="s">
        <v>380</v>
      </c>
      <c r="E652" s="105" t="s">
        <v>381</v>
      </c>
      <c r="F652" s="105" t="s">
        <v>382</v>
      </c>
      <c r="G652" s="105" t="s">
        <v>122</v>
      </c>
      <c r="H652" s="105" t="s">
        <v>379</v>
      </c>
      <c r="I652" s="105" t="s">
        <v>375</v>
      </c>
      <c r="J652" s="105" t="s">
        <v>376</v>
      </c>
      <c r="K652" s="105" t="s">
        <v>377</v>
      </c>
      <c r="L652" s="182"/>
    </row>
    <row r="653" spans="1:12" x14ac:dyDescent="0.25">
      <c r="A653" s="24"/>
      <c r="B653" s="22"/>
      <c r="C653" s="105"/>
      <c r="D653" s="25"/>
      <c r="E653" s="25"/>
      <c r="F653" s="25"/>
      <c r="G653" s="35">
        <v>8</v>
      </c>
      <c r="H653" s="25"/>
      <c r="I653" s="25"/>
      <c r="J653" s="25"/>
      <c r="K653" s="25"/>
      <c r="L653" s="30">
        <f>G653</f>
        <v>8</v>
      </c>
    </row>
    <row r="654" spans="1:12" x14ac:dyDescent="0.25">
      <c r="A654" s="183" t="s">
        <v>413</v>
      </c>
      <c r="B654" s="184"/>
      <c r="C654" s="184"/>
      <c r="D654" s="184"/>
      <c r="E654" s="184"/>
      <c r="F654" s="184"/>
      <c r="G654" s="184"/>
      <c r="H654" s="184"/>
      <c r="I654" s="184"/>
      <c r="J654" s="184"/>
      <c r="K654" s="184"/>
      <c r="L654" s="31">
        <f>SUM(L653)</f>
        <v>8</v>
      </c>
    </row>
    <row r="655" spans="1:12" ht="27" customHeight="1" x14ac:dyDescent="0.25">
      <c r="A655" s="43" t="s">
        <v>530</v>
      </c>
      <c r="B655" s="22" t="s">
        <v>53</v>
      </c>
      <c r="C655" s="22">
        <v>151816</v>
      </c>
      <c r="D655" s="201" t="s">
        <v>328</v>
      </c>
      <c r="E655" s="201"/>
      <c r="F655" s="201"/>
      <c r="G655" s="201"/>
      <c r="H655" s="201"/>
      <c r="I655" s="201"/>
      <c r="J655" s="201"/>
      <c r="K655" s="201"/>
      <c r="L655" s="27" t="s">
        <v>215</v>
      </c>
    </row>
    <row r="656" spans="1:12" x14ac:dyDescent="0.25">
      <c r="A656" s="200" t="s">
        <v>17</v>
      </c>
      <c r="B656" s="22" t="s">
        <v>374</v>
      </c>
      <c r="C656" s="105" t="s">
        <v>384</v>
      </c>
      <c r="D656" s="105" t="s">
        <v>375</v>
      </c>
      <c r="E656" s="105" t="s">
        <v>376</v>
      </c>
      <c r="F656" s="105" t="s">
        <v>377</v>
      </c>
      <c r="G656" s="105" t="s">
        <v>17</v>
      </c>
      <c r="H656" s="105" t="s">
        <v>378</v>
      </c>
      <c r="I656" s="181" t="s">
        <v>383</v>
      </c>
      <c r="J656" s="181"/>
      <c r="K656" s="181"/>
      <c r="L656" s="182" t="s">
        <v>44</v>
      </c>
    </row>
    <row r="657" spans="1:12" x14ac:dyDescent="0.25">
      <c r="A657" s="200"/>
      <c r="B657" s="22" t="s">
        <v>24</v>
      </c>
      <c r="C657" s="105" t="s">
        <v>72</v>
      </c>
      <c r="D657" s="105" t="s">
        <v>380</v>
      </c>
      <c r="E657" s="105" t="s">
        <v>381</v>
      </c>
      <c r="F657" s="105" t="s">
        <v>382</v>
      </c>
      <c r="G657" s="105" t="s">
        <v>122</v>
      </c>
      <c r="H657" s="105" t="s">
        <v>379</v>
      </c>
      <c r="I657" s="105" t="s">
        <v>375</v>
      </c>
      <c r="J657" s="105" t="s">
        <v>376</v>
      </c>
      <c r="K657" s="105" t="s">
        <v>377</v>
      </c>
      <c r="L657" s="182"/>
    </row>
    <row r="658" spans="1:12" x14ac:dyDescent="0.25">
      <c r="A658" s="24"/>
      <c r="B658" s="22"/>
      <c r="C658" s="105"/>
      <c r="D658" s="25"/>
      <c r="E658" s="25"/>
      <c r="F658" s="25"/>
      <c r="G658" s="35">
        <v>2</v>
      </c>
      <c r="H658" s="25"/>
      <c r="I658" s="25"/>
      <c r="J658" s="25"/>
      <c r="K658" s="25"/>
      <c r="L658" s="30">
        <f>G658</f>
        <v>2</v>
      </c>
    </row>
    <row r="659" spans="1:12" x14ac:dyDescent="0.25">
      <c r="A659" s="183" t="s">
        <v>413</v>
      </c>
      <c r="B659" s="184"/>
      <c r="C659" s="184"/>
      <c r="D659" s="184"/>
      <c r="E659" s="184"/>
      <c r="F659" s="184"/>
      <c r="G659" s="184"/>
      <c r="H659" s="184"/>
      <c r="I659" s="184"/>
      <c r="J659" s="184"/>
      <c r="K659" s="184"/>
      <c r="L659" s="31">
        <f>SUM(L658)</f>
        <v>2</v>
      </c>
    </row>
    <row r="660" spans="1:12" x14ac:dyDescent="0.25">
      <c r="A660" s="189" t="s">
        <v>297</v>
      </c>
      <c r="B660" s="190"/>
      <c r="C660" s="154"/>
      <c r="D660" s="202" t="s">
        <v>269</v>
      </c>
      <c r="E660" s="202"/>
      <c r="F660" s="202"/>
      <c r="G660" s="202"/>
      <c r="H660" s="202"/>
      <c r="I660" s="202"/>
      <c r="J660" s="202"/>
      <c r="K660" s="202"/>
      <c r="L660" s="203"/>
    </row>
    <row r="661" spans="1:12" x14ac:dyDescent="0.25">
      <c r="A661" s="195" t="s">
        <v>299</v>
      </c>
      <c r="B661" s="196"/>
      <c r="C661" s="41"/>
      <c r="D661" s="191" t="s">
        <v>276</v>
      </c>
      <c r="E661" s="191"/>
      <c r="F661" s="191"/>
      <c r="G661" s="191"/>
      <c r="H661" s="191"/>
      <c r="I661" s="191"/>
      <c r="J661" s="191"/>
      <c r="K661" s="191"/>
      <c r="L661" s="192"/>
    </row>
    <row r="662" spans="1:12" ht="26.25" customHeight="1" x14ac:dyDescent="0.25">
      <c r="A662" s="43" t="s">
        <v>300</v>
      </c>
      <c r="B662" s="22" t="s">
        <v>53</v>
      </c>
      <c r="C662" s="22">
        <v>170101</v>
      </c>
      <c r="D662" s="178" t="s">
        <v>277</v>
      </c>
      <c r="E662" s="178"/>
      <c r="F662" s="178"/>
      <c r="G662" s="178"/>
      <c r="H662" s="178"/>
      <c r="I662" s="178"/>
      <c r="J662" s="178"/>
      <c r="K662" s="178"/>
      <c r="L662" s="27" t="s">
        <v>215</v>
      </c>
    </row>
    <row r="663" spans="1:12" x14ac:dyDescent="0.25">
      <c r="A663" s="200" t="s">
        <v>17</v>
      </c>
      <c r="B663" s="22" t="s">
        <v>374</v>
      </c>
      <c r="C663" s="105" t="s">
        <v>384</v>
      </c>
      <c r="D663" s="105" t="s">
        <v>375</v>
      </c>
      <c r="E663" s="105" t="s">
        <v>376</v>
      </c>
      <c r="F663" s="105" t="s">
        <v>377</v>
      </c>
      <c r="G663" s="105" t="s">
        <v>17</v>
      </c>
      <c r="H663" s="105" t="s">
        <v>378</v>
      </c>
      <c r="I663" s="181" t="s">
        <v>383</v>
      </c>
      <c r="J663" s="181"/>
      <c r="K663" s="181"/>
      <c r="L663" s="182" t="s">
        <v>44</v>
      </c>
    </row>
    <row r="664" spans="1:12" x14ac:dyDescent="0.25">
      <c r="A664" s="200"/>
      <c r="B664" s="22" t="s">
        <v>24</v>
      </c>
      <c r="C664" s="105" t="s">
        <v>72</v>
      </c>
      <c r="D664" s="105" t="s">
        <v>380</v>
      </c>
      <c r="E664" s="105" t="s">
        <v>381</v>
      </c>
      <c r="F664" s="105" t="s">
        <v>382</v>
      </c>
      <c r="G664" s="105" t="s">
        <v>122</v>
      </c>
      <c r="H664" s="105" t="s">
        <v>379</v>
      </c>
      <c r="I664" s="105" t="s">
        <v>375</v>
      </c>
      <c r="J664" s="105" t="s">
        <v>376</v>
      </c>
      <c r="K664" s="105" t="s">
        <v>377</v>
      </c>
      <c r="L664" s="182"/>
    </row>
    <row r="665" spans="1:12" x14ac:dyDescent="0.25">
      <c r="A665" s="24"/>
      <c r="B665" s="22"/>
      <c r="C665" s="105"/>
      <c r="D665" s="25"/>
      <c r="E665" s="25"/>
      <c r="F665" s="25"/>
      <c r="G665" s="35">
        <v>2</v>
      </c>
      <c r="H665" s="25"/>
      <c r="I665" s="25"/>
      <c r="J665" s="25"/>
      <c r="K665" s="25"/>
      <c r="L665" s="30">
        <f>G665</f>
        <v>2</v>
      </c>
    </row>
    <row r="666" spans="1:12" x14ac:dyDescent="0.25">
      <c r="A666" s="183" t="s">
        <v>413</v>
      </c>
      <c r="B666" s="184"/>
      <c r="C666" s="184"/>
      <c r="D666" s="184"/>
      <c r="E666" s="184"/>
      <c r="F666" s="184"/>
      <c r="G666" s="184"/>
      <c r="H666" s="184"/>
      <c r="I666" s="184"/>
      <c r="J666" s="184"/>
      <c r="K666" s="184"/>
      <c r="L666" s="31">
        <f>SUM(L665)</f>
        <v>2</v>
      </c>
    </row>
    <row r="667" spans="1:12" x14ac:dyDescent="0.25">
      <c r="A667" s="43" t="s">
        <v>309</v>
      </c>
      <c r="B667" s="22" t="s">
        <v>53</v>
      </c>
      <c r="C667" s="22">
        <v>170108</v>
      </c>
      <c r="D667" s="178" t="s">
        <v>278</v>
      </c>
      <c r="E667" s="178"/>
      <c r="F667" s="178"/>
      <c r="G667" s="178"/>
      <c r="H667" s="178"/>
      <c r="I667" s="178"/>
      <c r="J667" s="178"/>
      <c r="K667" s="178"/>
      <c r="L667" s="27" t="s">
        <v>215</v>
      </c>
    </row>
    <row r="668" spans="1:12" x14ac:dyDescent="0.25">
      <c r="A668" s="200" t="s">
        <v>17</v>
      </c>
      <c r="B668" s="22" t="s">
        <v>374</v>
      </c>
      <c r="C668" s="105" t="s">
        <v>384</v>
      </c>
      <c r="D668" s="105" t="s">
        <v>375</v>
      </c>
      <c r="E668" s="105" t="s">
        <v>376</v>
      </c>
      <c r="F668" s="105" t="s">
        <v>377</v>
      </c>
      <c r="G668" s="105" t="s">
        <v>17</v>
      </c>
      <c r="H668" s="105" t="s">
        <v>378</v>
      </c>
      <c r="I668" s="181" t="s">
        <v>383</v>
      </c>
      <c r="J668" s="181"/>
      <c r="K668" s="181"/>
      <c r="L668" s="182" t="s">
        <v>44</v>
      </c>
    </row>
    <row r="669" spans="1:12" x14ac:dyDescent="0.25">
      <c r="A669" s="200"/>
      <c r="B669" s="22" t="s">
        <v>24</v>
      </c>
      <c r="C669" s="105" t="s">
        <v>72</v>
      </c>
      <c r="D669" s="105" t="s">
        <v>380</v>
      </c>
      <c r="E669" s="105" t="s">
        <v>381</v>
      </c>
      <c r="F669" s="105" t="s">
        <v>382</v>
      </c>
      <c r="G669" s="105" t="s">
        <v>122</v>
      </c>
      <c r="H669" s="105" t="s">
        <v>379</v>
      </c>
      <c r="I669" s="105" t="s">
        <v>375</v>
      </c>
      <c r="J669" s="105" t="s">
        <v>376</v>
      </c>
      <c r="K669" s="105" t="s">
        <v>377</v>
      </c>
      <c r="L669" s="182"/>
    </row>
    <row r="670" spans="1:12" x14ac:dyDescent="0.25">
      <c r="A670" s="24"/>
      <c r="B670" s="22"/>
      <c r="C670" s="105"/>
      <c r="D670" s="25"/>
      <c r="E670" s="25"/>
      <c r="F670" s="25"/>
      <c r="G670" s="35">
        <v>2</v>
      </c>
      <c r="H670" s="25"/>
      <c r="I670" s="25"/>
      <c r="J670" s="25"/>
      <c r="K670" s="25"/>
      <c r="L670" s="30">
        <f>G670</f>
        <v>2</v>
      </c>
    </row>
    <row r="671" spans="1:12" x14ac:dyDescent="0.25">
      <c r="A671" s="183" t="s">
        <v>413</v>
      </c>
      <c r="B671" s="184"/>
      <c r="C671" s="184"/>
      <c r="D671" s="184"/>
      <c r="E671" s="184"/>
      <c r="F671" s="184"/>
      <c r="G671" s="184"/>
      <c r="H671" s="184"/>
      <c r="I671" s="184"/>
      <c r="J671" s="184"/>
      <c r="K671" s="184"/>
      <c r="L671" s="31">
        <f>SUM(L670)</f>
        <v>2</v>
      </c>
    </row>
    <row r="672" spans="1:12" x14ac:dyDescent="0.25">
      <c r="A672" s="43" t="s">
        <v>451</v>
      </c>
      <c r="B672" s="22" t="s">
        <v>53</v>
      </c>
      <c r="C672" s="22">
        <v>170111</v>
      </c>
      <c r="D672" s="178" t="s">
        <v>279</v>
      </c>
      <c r="E672" s="178"/>
      <c r="F672" s="178"/>
      <c r="G672" s="178"/>
      <c r="H672" s="178"/>
      <c r="I672" s="178"/>
      <c r="J672" s="178"/>
      <c r="K672" s="178"/>
      <c r="L672" s="27" t="s">
        <v>215</v>
      </c>
    </row>
    <row r="673" spans="1:12" x14ac:dyDescent="0.25">
      <c r="A673" s="200" t="s">
        <v>17</v>
      </c>
      <c r="B673" s="22" t="s">
        <v>374</v>
      </c>
      <c r="C673" s="105" t="s">
        <v>384</v>
      </c>
      <c r="D673" s="105" t="s">
        <v>375</v>
      </c>
      <c r="E673" s="105" t="s">
        <v>376</v>
      </c>
      <c r="F673" s="105" t="s">
        <v>377</v>
      </c>
      <c r="G673" s="105" t="s">
        <v>17</v>
      </c>
      <c r="H673" s="105" t="s">
        <v>378</v>
      </c>
      <c r="I673" s="181" t="s">
        <v>383</v>
      </c>
      <c r="J673" s="181"/>
      <c r="K673" s="181"/>
      <c r="L673" s="182" t="s">
        <v>44</v>
      </c>
    </row>
    <row r="674" spans="1:12" x14ac:dyDescent="0.25">
      <c r="A674" s="200"/>
      <c r="B674" s="22" t="s">
        <v>24</v>
      </c>
      <c r="C674" s="105" t="s">
        <v>72</v>
      </c>
      <c r="D674" s="105" t="s">
        <v>380</v>
      </c>
      <c r="E674" s="105" t="s">
        <v>381</v>
      </c>
      <c r="F674" s="105" t="s">
        <v>382</v>
      </c>
      <c r="G674" s="105" t="s">
        <v>122</v>
      </c>
      <c r="H674" s="105" t="s">
        <v>379</v>
      </c>
      <c r="I674" s="105" t="s">
        <v>375</v>
      </c>
      <c r="J674" s="105" t="s">
        <v>376</v>
      </c>
      <c r="K674" s="105" t="s">
        <v>377</v>
      </c>
      <c r="L674" s="182"/>
    </row>
    <row r="675" spans="1:12" x14ac:dyDescent="0.25">
      <c r="A675" s="24"/>
      <c r="B675" s="22"/>
      <c r="C675" s="105"/>
      <c r="D675" s="25"/>
      <c r="E675" s="25"/>
      <c r="F675" s="25"/>
      <c r="G675" s="35">
        <v>2</v>
      </c>
      <c r="H675" s="25"/>
      <c r="I675" s="25"/>
      <c r="J675" s="25"/>
      <c r="K675" s="25"/>
      <c r="L675" s="30">
        <f>G675</f>
        <v>2</v>
      </c>
    </row>
    <row r="676" spans="1:12" x14ac:dyDescent="0.25">
      <c r="A676" s="183" t="s">
        <v>413</v>
      </c>
      <c r="B676" s="184"/>
      <c r="C676" s="184"/>
      <c r="D676" s="184"/>
      <c r="E676" s="184"/>
      <c r="F676" s="184"/>
      <c r="G676" s="184"/>
      <c r="H676" s="184"/>
      <c r="I676" s="184"/>
      <c r="J676" s="184"/>
      <c r="K676" s="184"/>
      <c r="L676" s="31">
        <f>SUM(L675)</f>
        <v>2</v>
      </c>
    </row>
    <row r="677" spans="1:12" ht="27" customHeight="1" x14ac:dyDescent="0.25">
      <c r="A677" s="43" t="s">
        <v>452</v>
      </c>
      <c r="B677" s="22" t="s">
        <v>53</v>
      </c>
      <c r="C677" s="22">
        <v>170116</v>
      </c>
      <c r="D677" s="178" t="s">
        <v>280</v>
      </c>
      <c r="E677" s="178"/>
      <c r="F677" s="178"/>
      <c r="G677" s="178"/>
      <c r="H677" s="178"/>
      <c r="I677" s="178"/>
      <c r="J677" s="178"/>
      <c r="K677" s="178"/>
      <c r="L677" s="27" t="s">
        <v>215</v>
      </c>
    </row>
    <row r="678" spans="1:12" x14ac:dyDescent="0.25">
      <c r="A678" s="200" t="s">
        <v>17</v>
      </c>
      <c r="B678" s="22" t="s">
        <v>374</v>
      </c>
      <c r="C678" s="105" t="s">
        <v>384</v>
      </c>
      <c r="D678" s="105" t="s">
        <v>375</v>
      </c>
      <c r="E678" s="105" t="s">
        <v>376</v>
      </c>
      <c r="F678" s="105" t="s">
        <v>377</v>
      </c>
      <c r="G678" s="105" t="s">
        <v>17</v>
      </c>
      <c r="H678" s="105" t="s">
        <v>378</v>
      </c>
      <c r="I678" s="181" t="s">
        <v>383</v>
      </c>
      <c r="J678" s="181"/>
      <c r="K678" s="181"/>
      <c r="L678" s="182" t="s">
        <v>44</v>
      </c>
    </row>
    <row r="679" spans="1:12" x14ac:dyDescent="0.25">
      <c r="A679" s="200"/>
      <c r="B679" s="22" t="s">
        <v>24</v>
      </c>
      <c r="C679" s="105" t="s">
        <v>72</v>
      </c>
      <c r="D679" s="105" t="s">
        <v>380</v>
      </c>
      <c r="E679" s="105" t="s">
        <v>381</v>
      </c>
      <c r="F679" s="105" t="s">
        <v>382</v>
      </c>
      <c r="G679" s="105" t="s">
        <v>122</v>
      </c>
      <c r="H679" s="105" t="s">
        <v>379</v>
      </c>
      <c r="I679" s="105" t="s">
        <v>375</v>
      </c>
      <c r="J679" s="105" t="s">
        <v>376</v>
      </c>
      <c r="K679" s="105" t="s">
        <v>377</v>
      </c>
      <c r="L679" s="182"/>
    </row>
    <row r="680" spans="1:12" x14ac:dyDescent="0.25">
      <c r="A680" s="24"/>
      <c r="B680" s="22"/>
      <c r="C680" s="105"/>
      <c r="D680" s="25"/>
      <c r="E680" s="25"/>
      <c r="F680" s="25"/>
      <c r="G680" s="35">
        <v>2</v>
      </c>
      <c r="H680" s="25"/>
      <c r="I680" s="25"/>
      <c r="J680" s="25"/>
      <c r="K680" s="25"/>
      <c r="L680" s="30">
        <f>G680</f>
        <v>2</v>
      </c>
    </row>
    <row r="681" spans="1:12" x14ac:dyDescent="0.25">
      <c r="A681" s="183" t="s">
        <v>413</v>
      </c>
      <c r="B681" s="184"/>
      <c r="C681" s="184"/>
      <c r="D681" s="184"/>
      <c r="E681" s="184"/>
      <c r="F681" s="184"/>
      <c r="G681" s="184"/>
      <c r="H681" s="184"/>
      <c r="I681" s="184"/>
      <c r="J681" s="184"/>
      <c r="K681" s="184"/>
      <c r="L681" s="31">
        <f>SUM(L680)</f>
        <v>2</v>
      </c>
    </row>
    <row r="682" spans="1:12" x14ac:dyDescent="0.25">
      <c r="A682" s="195" t="s">
        <v>330</v>
      </c>
      <c r="B682" s="196"/>
      <c r="C682" s="41">
        <v>1702</v>
      </c>
      <c r="D682" s="191" t="s">
        <v>282</v>
      </c>
      <c r="E682" s="191"/>
      <c r="F682" s="191"/>
      <c r="G682" s="191"/>
      <c r="H682" s="191"/>
      <c r="I682" s="191"/>
      <c r="J682" s="191"/>
      <c r="K682" s="191"/>
      <c r="L682" s="192"/>
    </row>
    <row r="683" spans="1:12" x14ac:dyDescent="0.25">
      <c r="A683" s="43" t="s">
        <v>331</v>
      </c>
      <c r="B683" s="22" t="s">
        <v>53</v>
      </c>
      <c r="C683" s="22">
        <v>170220</v>
      </c>
      <c r="D683" s="178" t="s">
        <v>283</v>
      </c>
      <c r="E683" s="178"/>
      <c r="F683" s="178"/>
      <c r="G683" s="178"/>
      <c r="H683" s="178"/>
      <c r="I683" s="178"/>
      <c r="J683" s="178"/>
      <c r="K683" s="178"/>
      <c r="L683" s="27" t="s">
        <v>24</v>
      </c>
    </row>
    <row r="684" spans="1:12" x14ac:dyDescent="0.25">
      <c r="A684" s="200" t="s">
        <v>17</v>
      </c>
      <c r="B684" s="22" t="s">
        <v>374</v>
      </c>
      <c r="C684" s="105" t="s">
        <v>384</v>
      </c>
      <c r="D684" s="105" t="s">
        <v>375</v>
      </c>
      <c r="E684" s="105" t="s">
        <v>376</v>
      </c>
      <c r="F684" s="105" t="s">
        <v>377</v>
      </c>
      <c r="G684" s="105" t="s">
        <v>17</v>
      </c>
      <c r="H684" s="105" t="s">
        <v>378</v>
      </c>
      <c r="I684" s="181" t="s">
        <v>383</v>
      </c>
      <c r="J684" s="181"/>
      <c r="K684" s="181"/>
      <c r="L684" s="182" t="s">
        <v>44</v>
      </c>
    </row>
    <row r="685" spans="1:12" x14ac:dyDescent="0.25">
      <c r="A685" s="200"/>
      <c r="B685" s="22" t="s">
        <v>24</v>
      </c>
      <c r="C685" s="105" t="s">
        <v>72</v>
      </c>
      <c r="D685" s="105" t="s">
        <v>380</v>
      </c>
      <c r="E685" s="105" t="s">
        <v>381</v>
      </c>
      <c r="F685" s="105" t="s">
        <v>382</v>
      </c>
      <c r="G685" s="105" t="s">
        <v>122</v>
      </c>
      <c r="H685" s="105" t="s">
        <v>379</v>
      </c>
      <c r="I685" s="105" t="s">
        <v>375</v>
      </c>
      <c r="J685" s="105" t="s">
        <v>376</v>
      </c>
      <c r="K685" s="105" t="s">
        <v>377</v>
      </c>
      <c r="L685" s="182"/>
    </row>
    <row r="686" spans="1:12" x14ac:dyDescent="0.25">
      <c r="A686" s="24"/>
      <c r="B686" s="35">
        <v>2.4</v>
      </c>
      <c r="C686" s="105"/>
      <c r="D686" s="25"/>
      <c r="E686" s="25"/>
      <c r="F686" s="25"/>
      <c r="G686" s="35"/>
      <c r="H686" s="25"/>
      <c r="I686" s="25"/>
      <c r="J686" s="25"/>
      <c r="K686" s="25"/>
      <c r="L686" s="30">
        <f>B686</f>
        <v>2.4</v>
      </c>
    </row>
    <row r="687" spans="1:12" x14ac:dyDescent="0.25">
      <c r="A687" s="183" t="s">
        <v>413</v>
      </c>
      <c r="B687" s="184"/>
      <c r="C687" s="184"/>
      <c r="D687" s="184"/>
      <c r="E687" s="184"/>
      <c r="F687" s="184"/>
      <c r="G687" s="184"/>
      <c r="H687" s="184"/>
      <c r="I687" s="184"/>
      <c r="J687" s="184"/>
      <c r="K687" s="184"/>
      <c r="L687" s="31">
        <f>SUM(L686)</f>
        <v>2.4</v>
      </c>
    </row>
    <row r="688" spans="1:12" x14ac:dyDescent="0.25">
      <c r="A688" s="195" t="s">
        <v>335</v>
      </c>
      <c r="B688" s="196"/>
      <c r="C688" s="41">
        <v>1703</v>
      </c>
      <c r="D688" s="191" t="s">
        <v>284</v>
      </c>
      <c r="E688" s="191"/>
      <c r="F688" s="191"/>
      <c r="G688" s="191"/>
      <c r="H688" s="191"/>
      <c r="I688" s="191"/>
      <c r="J688" s="191"/>
      <c r="K688" s="191"/>
      <c r="L688" s="192"/>
    </row>
    <row r="689" spans="1:12" x14ac:dyDescent="0.25">
      <c r="A689" s="43" t="s">
        <v>453</v>
      </c>
      <c r="B689" s="22" t="s">
        <v>53</v>
      </c>
      <c r="C689" s="22">
        <v>170304</v>
      </c>
      <c r="D689" s="201" t="s">
        <v>285</v>
      </c>
      <c r="E689" s="201"/>
      <c r="F689" s="201"/>
      <c r="G689" s="201"/>
      <c r="H689" s="201"/>
      <c r="I689" s="201"/>
      <c r="J689" s="201"/>
      <c r="K689" s="201"/>
      <c r="L689" s="27" t="s">
        <v>215</v>
      </c>
    </row>
    <row r="690" spans="1:12" x14ac:dyDescent="0.25">
      <c r="A690" s="200" t="s">
        <v>17</v>
      </c>
      <c r="B690" s="22" t="s">
        <v>374</v>
      </c>
      <c r="C690" s="105" t="s">
        <v>384</v>
      </c>
      <c r="D690" s="105" t="s">
        <v>375</v>
      </c>
      <c r="E690" s="105" t="s">
        <v>376</v>
      </c>
      <c r="F690" s="105" t="s">
        <v>377</v>
      </c>
      <c r="G690" s="105" t="s">
        <v>17</v>
      </c>
      <c r="H690" s="105" t="s">
        <v>378</v>
      </c>
      <c r="I690" s="181" t="s">
        <v>383</v>
      </c>
      <c r="J690" s="181"/>
      <c r="K690" s="181"/>
      <c r="L690" s="182" t="s">
        <v>44</v>
      </c>
    </row>
    <row r="691" spans="1:12" x14ac:dyDescent="0.25">
      <c r="A691" s="200"/>
      <c r="B691" s="22" t="s">
        <v>24</v>
      </c>
      <c r="C691" s="105" t="s">
        <v>72</v>
      </c>
      <c r="D691" s="105" t="s">
        <v>380</v>
      </c>
      <c r="E691" s="105" t="s">
        <v>381</v>
      </c>
      <c r="F691" s="105" t="s">
        <v>382</v>
      </c>
      <c r="G691" s="105" t="s">
        <v>122</v>
      </c>
      <c r="H691" s="105" t="s">
        <v>379</v>
      </c>
      <c r="I691" s="105" t="s">
        <v>375</v>
      </c>
      <c r="J691" s="105" t="s">
        <v>376</v>
      </c>
      <c r="K691" s="105" t="s">
        <v>377</v>
      </c>
      <c r="L691" s="182"/>
    </row>
    <row r="692" spans="1:12" x14ac:dyDescent="0.25">
      <c r="A692" s="24"/>
      <c r="B692" s="35"/>
      <c r="C692" s="105"/>
      <c r="D692" s="25"/>
      <c r="E692" s="25"/>
      <c r="F692" s="25"/>
      <c r="G692" s="35">
        <v>2</v>
      </c>
      <c r="H692" s="25"/>
      <c r="I692" s="25"/>
      <c r="J692" s="25"/>
      <c r="K692" s="25"/>
      <c r="L692" s="30">
        <f>G692</f>
        <v>2</v>
      </c>
    </row>
    <row r="693" spans="1:12" x14ac:dyDescent="0.25">
      <c r="A693" s="183" t="s">
        <v>413</v>
      </c>
      <c r="B693" s="184"/>
      <c r="C693" s="184"/>
      <c r="D693" s="184"/>
      <c r="E693" s="184"/>
      <c r="F693" s="184"/>
      <c r="G693" s="184"/>
      <c r="H693" s="184"/>
      <c r="I693" s="184"/>
      <c r="J693" s="184"/>
      <c r="K693" s="184"/>
      <c r="L693" s="31">
        <f>SUM(L692)</f>
        <v>2</v>
      </c>
    </row>
    <row r="694" spans="1:12" x14ac:dyDescent="0.25">
      <c r="A694" s="43" t="s">
        <v>454</v>
      </c>
      <c r="B694" s="22" t="s">
        <v>53</v>
      </c>
      <c r="C694" s="22">
        <v>170309</v>
      </c>
      <c r="D694" s="201" t="s">
        <v>286</v>
      </c>
      <c r="E694" s="201"/>
      <c r="F694" s="201"/>
      <c r="G694" s="201"/>
      <c r="H694" s="201"/>
      <c r="I694" s="201"/>
      <c r="J694" s="201"/>
      <c r="K694" s="201"/>
      <c r="L694" s="27" t="s">
        <v>215</v>
      </c>
    </row>
    <row r="695" spans="1:12" x14ac:dyDescent="0.25">
      <c r="A695" s="200" t="s">
        <v>17</v>
      </c>
      <c r="B695" s="22" t="s">
        <v>374</v>
      </c>
      <c r="C695" s="105" t="s">
        <v>384</v>
      </c>
      <c r="D695" s="105" t="s">
        <v>375</v>
      </c>
      <c r="E695" s="105" t="s">
        <v>376</v>
      </c>
      <c r="F695" s="105" t="s">
        <v>377</v>
      </c>
      <c r="G695" s="105" t="s">
        <v>17</v>
      </c>
      <c r="H695" s="105" t="s">
        <v>378</v>
      </c>
      <c r="I695" s="181" t="s">
        <v>383</v>
      </c>
      <c r="J695" s="181"/>
      <c r="K695" s="181"/>
      <c r="L695" s="182" t="s">
        <v>44</v>
      </c>
    </row>
    <row r="696" spans="1:12" x14ac:dyDescent="0.25">
      <c r="A696" s="200"/>
      <c r="B696" s="22" t="s">
        <v>24</v>
      </c>
      <c r="C696" s="105" t="s">
        <v>72</v>
      </c>
      <c r="D696" s="105" t="s">
        <v>380</v>
      </c>
      <c r="E696" s="105" t="s">
        <v>381</v>
      </c>
      <c r="F696" s="105" t="s">
        <v>382</v>
      </c>
      <c r="G696" s="105" t="s">
        <v>122</v>
      </c>
      <c r="H696" s="105" t="s">
        <v>379</v>
      </c>
      <c r="I696" s="105" t="s">
        <v>375</v>
      </c>
      <c r="J696" s="105" t="s">
        <v>376</v>
      </c>
      <c r="K696" s="105" t="s">
        <v>377</v>
      </c>
      <c r="L696" s="182"/>
    </row>
    <row r="697" spans="1:12" x14ac:dyDescent="0.25">
      <c r="A697" s="24"/>
      <c r="B697" s="35"/>
      <c r="C697" s="105"/>
      <c r="D697" s="25"/>
      <c r="E697" s="25"/>
      <c r="F697" s="25"/>
      <c r="G697" s="35">
        <v>1</v>
      </c>
      <c r="H697" s="25"/>
      <c r="I697" s="25"/>
      <c r="J697" s="25"/>
      <c r="K697" s="25"/>
      <c r="L697" s="30">
        <f>G697</f>
        <v>1</v>
      </c>
    </row>
    <row r="698" spans="1:12" x14ac:dyDescent="0.25">
      <c r="A698" s="183" t="s">
        <v>413</v>
      </c>
      <c r="B698" s="184"/>
      <c r="C698" s="184"/>
      <c r="D698" s="184"/>
      <c r="E698" s="184"/>
      <c r="F698" s="184"/>
      <c r="G698" s="184"/>
      <c r="H698" s="184"/>
      <c r="I698" s="184"/>
      <c r="J698" s="184"/>
      <c r="K698" s="184"/>
      <c r="L698" s="31">
        <f>SUM(L697)</f>
        <v>1</v>
      </c>
    </row>
    <row r="699" spans="1:12" x14ac:dyDescent="0.25">
      <c r="A699" s="43" t="s">
        <v>455</v>
      </c>
      <c r="B699" s="22" t="s">
        <v>53</v>
      </c>
      <c r="C699" s="22">
        <v>170315</v>
      </c>
      <c r="D699" s="201" t="s">
        <v>287</v>
      </c>
      <c r="E699" s="201"/>
      <c r="F699" s="201"/>
      <c r="G699" s="201"/>
      <c r="H699" s="201"/>
      <c r="I699" s="201"/>
      <c r="J699" s="201"/>
      <c r="K699" s="201"/>
      <c r="L699" s="27" t="s">
        <v>215</v>
      </c>
    </row>
    <row r="700" spans="1:12" x14ac:dyDescent="0.25">
      <c r="A700" s="200" t="s">
        <v>17</v>
      </c>
      <c r="B700" s="22" t="s">
        <v>374</v>
      </c>
      <c r="C700" s="105" t="s">
        <v>384</v>
      </c>
      <c r="D700" s="105" t="s">
        <v>375</v>
      </c>
      <c r="E700" s="105" t="s">
        <v>376</v>
      </c>
      <c r="F700" s="105" t="s">
        <v>377</v>
      </c>
      <c r="G700" s="105" t="s">
        <v>17</v>
      </c>
      <c r="H700" s="105" t="s">
        <v>378</v>
      </c>
      <c r="I700" s="181" t="s">
        <v>383</v>
      </c>
      <c r="J700" s="181"/>
      <c r="K700" s="181"/>
      <c r="L700" s="182" t="s">
        <v>44</v>
      </c>
    </row>
    <row r="701" spans="1:12" x14ac:dyDescent="0.25">
      <c r="A701" s="200"/>
      <c r="B701" s="22" t="s">
        <v>24</v>
      </c>
      <c r="C701" s="105" t="s">
        <v>72</v>
      </c>
      <c r="D701" s="105" t="s">
        <v>380</v>
      </c>
      <c r="E701" s="105" t="s">
        <v>381</v>
      </c>
      <c r="F701" s="105" t="s">
        <v>382</v>
      </c>
      <c r="G701" s="105" t="s">
        <v>122</v>
      </c>
      <c r="H701" s="105" t="s">
        <v>379</v>
      </c>
      <c r="I701" s="105" t="s">
        <v>375</v>
      </c>
      <c r="J701" s="105" t="s">
        <v>376</v>
      </c>
      <c r="K701" s="105" t="s">
        <v>377</v>
      </c>
      <c r="L701" s="182"/>
    </row>
    <row r="702" spans="1:12" x14ac:dyDescent="0.25">
      <c r="A702" s="24"/>
      <c r="B702" s="35"/>
      <c r="C702" s="105"/>
      <c r="D702" s="25"/>
      <c r="E702" s="25"/>
      <c r="F702" s="25"/>
      <c r="G702" s="35">
        <v>3</v>
      </c>
      <c r="H702" s="25"/>
      <c r="I702" s="25"/>
      <c r="J702" s="25"/>
      <c r="K702" s="25"/>
      <c r="L702" s="30">
        <f>G702</f>
        <v>3</v>
      </c>
    </row>
    <row r="703" spans="1:12" x14ac:dyDescent="0.25">
      <c r="A703" s="183" t="s">
        <v>413</v>
      </c>
      <c r="B703" s="184"/>
      <c r="C703" s="184"/>
      <c r="D703" s="184"/>
      <c r="E703" s="184"/>
      <c r="F703" s="184"/>
      <c r="G703" s="184"/>
      <c r="H703" s="184"/>
      <c r="I703" s="184"/>
      <c r="J703" s="184"/>
      <c r="K703" s="184"/>
      <c r="L703" s="31">
        <f>SUM(L702)</f>
        <v>3</v>
      </c>
    </row>
    <row r="704" spans="1:12" x14ac:dyDescent="0.25">
      <c r="A704" s="43" t="s">
        <v>456</v>
      </c>
      <c r="B704" s="22" t="s">
        <v>53</v>
      </c>
      <c r="C704" s="22">
        <v>170327</v>
      </c>
      <c r="D704" s="201" t="s">
        <v>264</v>
      </c>
      <c r="E704" s="201"/>
      <c r="F704" s="201"/>
      <c r="G704" s="201"/>
      <c r="H704" s="201"/>
      <c r="I704" s="201"/>
      <c r="J704" s="201"/>
      <c r="K704" s="201"/>
      <c r="L704" s="27" t="s">
        <v>215</v>
      </c>
    </row>
    <row r="705" spans="1:12" x14ac:dyDescent="0.25">
      <c r="A705" s="200" t="s">
        <v>17</v>
      </c>
      <c r="B705" s="22" t="s">
        <v>374</v>
      </c>
      <c r="C705" s="105" t="s">
        <v>384</v>
      </c>
      <c r="D705" s="105" t="s">
        <v>375</v>
      </c>
      <c r="E705" s="105" t="s">
        <v>376</v>
      </c>
      <c r="F705" s="105" t="s">
        <v>377</v>
      </c>
      <c r="G705" s="105" t="s">
        <v>17</v>
      </c>
      <c r="H705" s="105" t="s">
        <v>378</v>
      </c>
      <c r="I705" s="181" t="s">
        <v>383</v>
      </c>
      <c r="J705" s="181"/>
      <c r="K705" s="181"/>
      <c r="L705" s="182" t="s">
        <v>44</v>
      </c>
    </row>
    <row r="706" spans="1:12" x14ac:dyDescent="0.25">
      <c r="A706" s="200"/>
      <c r="B706" s="22" t="s">
        <v>24</v>
      </c>
      <c r="C706" s="105" t="s">
        <v>72</v>
      </c>
      <c r="D706" s="105" t="s">
        <v>380</v>
      </c>
      <c r="E706" s="105" t="s">
        <v>381</v>
      </c>
      <c r="F706" s="105" t="s">
        <v>382</v>
      </c>
      <c r="G706" s="105" t="s">
        <v>122</v>
      </c>
      <c r="H706" s="105" t="s">
        <v>379</v>
      </c>
      <c r="I706" s="105" t="s">
        <v>375</v>
      </c>
      <c r="J706" s="105" t="s">
        <v>376</v>
      </c>
      <c r="K706" s="105" t="s">
        <v>377</v>
      </c>
      <c r="L706" s="182"/>
    </row>
    <row r="707" spans="1:12" x14ac:dyDescent="0.25">
      <c r="A707" s="24"/>
      <c r="B707" s="35"/>
      <c r="C707" s="105"/>
      <c r="D707" s="25"/>
      <c r="E707" s="25"/>
      <c r="F707" s="25"/>
      <c r="G707" s="35">
        <v>1</v>
      </c>
      <c r="H707" s="25"/>
      <c r="I707" s="25"/>
      <c r="J707" s="25"/>
      <c r="K707" s="25"/>
      <c r="L707" s="30">
        <f>G707</f>
        <v>1</v>
      </c>
    </row>
    <row r="708" spans="1:12" x14ac:dyDescent="0.25">
      <c r="A708" s="183" t="s">
        <v>413</v>
      </c>
      <c r="B708" s="184"/>
      <c r="C708" s="184"/>
      <c r="D708" s="184"/>
      <c r="E708" s="184"/>
      <c r="F708" s="184"/>
      <c r="G708" s="184"/>
      <c r="H708" s="184"/>
      <c r="I708" s="184"/>
      <c r="J708" s="184"/>
      <c r="K708" s="184"/>
      <c r="L708" s="31">
        <f>SUM(L707)</f>
        <v>1</v>
      </c>
    </row>
    <row r="709" spans="1:12" x14ac:dyDescent="0.25">
      <c r="A709" s="43" t="s">
        <v>457</v>
      </c>
      <c r="B709" s="22" t="s">
        <v>53</v>
      </c>
      <c r="C709" s="45">
        <v>170329</v>
      </c>
      <c r="D709" s="201" t="s">
        <v>265</v>
      </c>
      <c r="E709" s="201"/>
      <c r="F709" s="201"/>
      <c r="G709" s="201"/>
      <c r="H709" s="201"/>
      <c r="I709" s="201"/>
      <c r="J709" s="201"/>
      <c r="K709" s="201"/>
      <c r="L709" s="27" t="s">
        <v>215</v>
      </c>
    </row>
    <row r="710" spans="1:12" x14ac:dyDescent="0.25">
      <c r="A710" s="200" t="s">
        <v>17</v>
      </c>
      <c r="B710" s="22" t="s">
        <v>374</v>
      </c>
      <c r="C710" s="105" t="s">
        <v>384</v>
      </c>
      <c r="D710" s="105" t="s">
        <v>375</v>
      </c>
      <c r="E710" s="105" t="s">
        <v>376</v>
      </c>
      <c r="F710" s="105" t="s">
        <v>377</v>
      </c>
      <c r="G710" s="105" t="s">
        <v>17</v>
      </c>
      <c r="H710" s="105" t="s">
        <v>378</v>
      </c>
      <c r="I710" s="181" t="s">
        <v>383</v>
      </c>
      <c r="J710" s="181"/>
      <c r="K710" s="181"/>
      <c r="L710" s="182" t="s">
        <v>44</v>
      </c>
    </row>
    <row r="711" spans="1:12" x14ac:dyDescent="0.25">
      <c r="A711" s="200"/>
      <c r="B711" s="22" t="s">
        <v>24</v>
      </c>
      <c r="C711" s="105" t="s">
        <v>72</v>
      </c>
      <c r="D711" s="105" t="s">
        <v>380</v>
      </c>
      <c r="E711" s="105" t="s">
        <v>381</v>
      </c>
      <c r="F711" s="105" t="s">
        <v>382</v>
      </c>
      <c r="G711" s="105" t="s">
        <v>122</v>
      </c>
      <c r="H711" s="105" t="s">
        <v>379</v>
      </c>
      <c r="I711" s="105" t="s">
        <v>375</v>
      </c>
      <c r="J711" s="105" t="s">
        <v>376</v>
      </c>
      <c r="K711" s="105" t="s">
        <v>377</v>
      </c>
      <c r="L711" s="182"/>
    </row>
    <row r="712" spans="1:12" x14ac:dyDescent="0.25">
      <c r="A712" s="24"/>
      <c r="B712" s="35"/>
      <c r="C712" s="105"/>
      <c r="D712" s="25"/>
      <c r="E712" s="25"/>
      <c r="F712" s="25"/>
      <c r="G712" s="35">
        <v>3</v>
      </c>
      <c r="H712" s="25"/>
      <c r="I712" s="25"/>
      <c r="J712" s="25"/>
      <c r="K712" s="25"/>
      <c r="L712" s="30">
        <f>G712</f>
        <v>3</v>
      </c>
    </row>
    <row r="713" spans="1:12" x14ac:dyDescent="0.25">
      <c r="A713" s="183" t="s">
        <v>413</v>
      </c>
      <c r="B713" s="184"/>
      <c r="C713" s="184"/>
      <c r="D713" s="184"/>
      <c r="E713" s="184"/>
      <c r="F713" s="184"/>
      <c r="G713" s="184"/>
      <c r="H713" s="184"/>
      <c r="I713" s="184"/>
      <c r="J713" s="184"/>
      <c r="K713" s="184"/>
      <c r="L713" s="31">
        <f>SUM(L712)</f>
        <v>3</v>
      </c>
    </row>
    <row r="714" spans="1:12" x14ac:dyDescent="0.25">
      <c r="A714" s="195" t="s">
        <v>458</v>
      </c>
      <c r="B714" s="196"/>
      <c r="C714" s="41">
        <v>1705</v>
      </c>
      <c r="D714" s="191" t="s">
        <v>267</v>
      </c>
      <c r="E714" s="191"/>
      <c r="F714" s="191"/>
      <c r="G714" s="191"/>
      <c r="H714" s="191"/>
      <c r="I714" s="191"/>
      <c r="J714" s="191"/>
      <c r="K714" s="191"/>
      <c r="L714" s="192"/>
    </row>
    <row r="715" spans="1:12" ht="27" customHeight="1" x14ac:dyDescent="0.25">
      <c r="A715" s="43" t="s">
        <v>459</v>
      </c>
      <c r="B715" s="22" t="s">
        <v>53</v>
      </c>
      <c r="C715" s="45">
        <v>170510</v>
      </c>
      <c r="D715" s="178" t="s">
        <v>266</v>
      </c>
      <c r="E715" s="178"/>
      <c r="F715" s="178"/>
      <c r="G715" s="178"/>
      <c r="H715" s="178"/>
      <c r="I715" s="178"/>
      <c r="J715" s="178"/>
      <c r="K715" s="178"/>
      <c r="L715" s="27" t="s">
        <v>215</v>
      </c>
    </row>
    <row r="716" spans="1:12" x14ac:dyDescent="0.25">
      <c r="A716" s="200" t="s">
        <v>17</v>
      </c>
      <c r="B716" s="22" t="s">
        <v>374</v>
      </c>
      <c r="C716" s="105" t="s">
        <v>384</v>
      </c>
      <c r="D716" s="105" t="s">
        <v>375</v>
      </c>
      <c r="E716" s="105" t="s">
        <v>376</v>
      </c>
      <c r="F716" s="105" t="s">
        <v>377</v>
      </c>
      <c r="G716" s="105" t="s">
        <v>17</v>
      </c>
      <c r="H716" s="105" t="s">
        <v>378</v>
      </c>
      <c r="I716" s="181" t="s">
        <v>383</v>
      </c>
      <c r="J716" s="181"/>
      <c r="K716" s="181"/>
      <c r="L716" s="182" t="s">
        <v>44</v>
      </c>
    </row>
    <row r="717" spans="1:12" x14ac:dyDescent="0.25">
      <c r="A717" s="200"/>
      <c r="B717" s="22" t="s">
        <v>24</v>
      </c>
      <c r="C717" s="105" t="s">
        <v>72</v>
      </c>
      <c r="D717" s="105" t="s">
        <v>380</v>
      </c>
      <c r="E717" s="105" t="s">
        <v>381</v>
      </c>
      <c r="F717" s="105" t="s">
        <v>382</v>
      </c>
      <c r="G717" s="105" t="s">
        <v>122</v>
      </c>
      <c r="H717" s="105" t="s">
        <v>379</v>
      </c>
      <c r="I717" s="105" t="s">
        <v>375</v>
      </c>
      <c r="J717" s="105" t="s">
        <v>376</v>
      </c>
      <c r="K717" s="105" t="s">
        <v>377</v>
      </c>
      <c r="L717" s="182"/>
    </row>
    <row r="718" spans="1:12" x14ac:dyDescent="0.25">
      <c r="A718" s="24"/>
      <c r="B718" s="35"/>
      <c r="C718" s="105"/>
      <c r="D718" s="25"/>
      <c r="E718" s="25"/>
      <c r="F718" s="25"/>
      <c r="G718" s="35">
        <v>1</v>
      </c>
      <c r="H718" s="25"/>
      <c r="I718" s="25"/>
      <c r="J718" s="25"/>
      <c r="K718" s="25"/>
      <c r="L718" s="30">
        <f>G718</f>
        <v>1</v>
      </c>
    </row>
    <row r="719" spans="1:12" x14ac:dyDescent="0.25">
      <c r="A719" s="183" t="s">
        <v>413</v>
      </c>
      <c r="B719" s="184"/>
      <c r="C719" s="184"/>
      <c r="D719" s="184"/>
      <c r="E719" s="184"/>
      <c r="F719" s="184"/>
      <c r="G719" s="184"/>
      <c r="H719" s="184"/>
      <c r="I719" s="184"/>
      <c r="J719" s="184"/>
      <c r="K719" s="184"/>
      <c r="L719" s="31">
        <f>SUM(L718)</f>
        <v>1</v>
      </c>
    </row>
    <row r="720" spans="1:12" ht="26.25" customHeight="1" x14ac:dyDescent="0.25">
      <c r="A720" s="43" t="s">
        <v>460</v>
      </c>
      <c r="B720" s="22" t="s">
        <v>53</v>
      </c>
      <c r="C720" s="45">
        <v>170519</v>
      </c>
      <c r="D720" s="178" t="s">
        <v>281</v>
      </c>
      <c r="E720" s="178"/>
      <c r="F720" s="178"/>
      <c r="G720" s="178"/>
      <c r="H720" s="178"/>
      <c r="I720" s="178"/>
      <c r="J720" s="178"/>
      <c r="K720" s="178"/>
      <c r="L720" s="27" t="s">
        <v>215</v>
      </c>
    </row>
    <row r="721" spans="1:12" x14ac:dyDescent="0.25">
      <c r="A721" s="200" t="s">
        <v>17</v>
      </c>
      <c r="B721" s="22" t="s">
        <v>374</v>
      </c>
      <c r="C721" s="105" t="s">
        <v>384</v>
      </c>
      <c r="D721" s="105" t="s">
        <v>375</v>
      </c>
      <c r="E721" s="105" t="s">
        <v>376</v>
      </c>
      <c r="F721" s="105" t="s">
        <v>377</v>
      </c>
      <c r="G721" s="105" t="s">
        <v>17</v>
      </c>
      <c r="H721" s="105" t="s">
        <v>378</v>
      </c>
      <c r="I721" s="181" t="s">
        <v>383</v>
      </c>
      <c r="J721" s="181"/>
      <c r="K721" s="181"/>
      <c r="L721" s="182" t="s">
        <v>44</v>
      </c>
    </row>
    <row r="722" spans="1:12" x14ac:dyDescent="0.25">
      <c r="A722" s="200"/>
      <c r="B722" s="22" t="s">
        <v>24</v>
      </c>
      <c r="C722" s="105" t="s">
        <v>72</v>
      </c>
      <c r="D722" s="105" t="s">
        <v>380</v>
      </c>
      <c r="E722" s="105" t="s">
        <v>381</v>
      </c>
      <c r="F722" s="105" t="s">
        <v>382</v>
      </c>
      <c r="G722" s="105" t="s">
        <v>122</v>
      </c>
      <c r="H722" s="105" t="s">
        <v>379</v>
      </c>
      <c r="I722" s="105" t="s">
        <v>375</v>
      </c>
      <c r="J722" s="105" t="s">
        <v>376</v>
      </c>
      <c r="K722" s="105" t="s">
        <v>377</v>
      </c>
      <c r="L722" s="182"/>
    </row>
    <row r="723" spans="1:12" x14ac:dyDescent="0.25">
      <c r="A723" s="24"/>
      <c r="B723" s="35"/>
      <c r="C723" s="105"/>
      <c r="D723" s="25"/>
      <c r="E723" s="25"/>
      <c r="F723" s="25"/>
      <c r="G723" s="35">
        <v>2</v>
      </c>
      <c r="H723" s="25"/>
      <c r="I723" s="25"/>
      <c r="J723" s="25"/>
      <c r="K723" s="25"/>
      <c r="L723" s="30">
        <f>G723</f>
        <v>2</v>
      </c>
    </row>
    <row r="724" spans="1:12" x14ac:dyDescent="0.25">
      <c r="A724" s="183" t="s">
        <v>413</v>
      </c>
      <c r="B724" s="184"/>
      <c r="C724" s="184"/>
      <c r="D724" s="184"/>
      <c r="E724" s="184"/>
      <c r="F724" s="184"/>
      <c r="G724" s="184"/>
      <c r="H724" s="184"/>
      <c r="I724" s="184"/>
      <c r="J724" s="184"/>
      <c r="K724" s="184"/>
      <c r="L724" s="31">
        <f>SUM(L723)</f>
        <v>2</v>
      </c>
    </row>
    <row r="725" spans="1:12" ht="26.25" customHeight="1" x14ac:dyDescent="0.25">
      <c r="A725" s="43" t="s">
        <v>461</v>
      </c>
      <c r="B725" s="22" t="s">
        <v>53</v>
      </c>
      <c r="C725" s="45">
        <v>170530</v>
      </c>
      <c r="D725" s="178" t="s">
        <v>294</v>
      </c>
      <c r="E725" s="178"/>
      <c r="F725" s="178"/>
      <c r="G725" s="178"/>
      <c r="H725" s="178"/>
      <c r="I725" s="178"/>
      <c r="J725" s="178"/>
      <c r="K725" s="178"/>
      <c r="L725" s="27" t="s">
        <v>215</v>
      </c>
    </row>
    <row r="726" spans="1:12" x14ac:dyDescent="0.25">
      <c r="A726" s="200" t="s">
        <v>17</v>
      </c>
      <c r="B726" s="22" t="s">
        <v>374</v>
      </c>
      <c r="C726" s="105" t="s">
        <v>384</v>
      </c>
      <c r="D726" s="105" t="s">
        <v>375</v>
      </c>
      <c r="E726" s="105" t="s">
        <v>376</v>
      </c>
      <c r="F726" s="105" t="s">
        <v>377</v>
      </c>
      <c r="G726" s="105" t="s">
        <v>17</v>
      </c>
      <c r="H726" s="105" t="s">
        <v>378</v>
      </c>
      <c r="I726" s="181" t="s">
        <v>383</v>
      </c>
      <c r="J726" s="181"/>
      <c r="K726" s="181"/>
      <c r="L726" s="182" t="s">
        <v>44</v>
      </c>
    </row>
    <row r="727" spans="1:12" x14ac:dyDescent="0.25">
      <c r="A727" s="200"/>
      <c r="B727" s="22" t="s">
        <v>24</v>
      </c>
      <c r="C727" s="105" t="s">
        <v>72</v>
      </c>
      <c r="D727" s="105" t="s">
        <v>380</v>
      </c>
      <c r="E727" s="105" t="s">
        <v>381</v>
      </c>
      <c r="F727" s="105" t="s">
        <v>382</v>
      </c>
      <c r="G727" s="105" t="s">
        <v>122</v>
      </c>
      <c r="H727" s="105" t="s">
        <v>379</v>
      </c>
      <c r="I727" s="105" t="s">
        <v>375</v>
      </c>
      <c r="J727" s="105" t="s">
        <v>376</v>
      </c>
      <c r="K727" s="105" t="s">
        <v>377</v>
      </c>
      <c r="L727" s="182"/>
    </row>
    <row r="728" spans="1:12" x14ac:dyDescent="0.25">
      <c r="A728" s="24"/>
      <c r="B728" s="35"/>
      <c r="C728" s="105"/>
      <c r="D728" s="25"/>
      <c r="E728" s="25"/>
      <c r="F728" s="25"/>
      <c r="G728" s="35">
        <v>1</v>
      </c>
      <c r="H728" s="25"/>
      <c r="I728" s="25"/>
      <c r="J728" s="25"/>
      <c r="K728" s="25"/>
      <c r="L728" s="30">
        <f>G728</f>
        <v>1</v>
      </c>
    </row>
    <row r="729" spans="1:12" x14ac:dyDescent="0.25">
      <c r="A729" s="183" t="s">
        <v>413</v>
      </c>
      <c r="B729" s="184"/>
      <c r="C729" s="184"/>
      <c r="D729" s="184"/>
      <c r="E729" s="184"/>
      <c r="F729" s="184"/>
      <c r="G729" s="184"/>
      <c r="H729" s="184"/>
      <c r="I729" s="184"/>
      <c r="J729" s="184"/>
      <c r="K729" s="184"/>
      <c r="L729" s="31">
        <f>SUM(L728)</f>
        <v>1</v>
      </c>
    </row>
    <row r="730" spans="1:12" ht="25.5" customHeight="1" x14ac:dyDescent="0.25">
      <c r="A730" s="43" t="s">
        <v>462</v>
      </c>
      <c r="B730" s="22" t="s">
        <v>53</v>
      </c>
      <c r="C730" s="45">
        <v>170540</v>
      </c>
      <c r="D730" s="178" t="s">
        <v>295</v>
      </c>
      <c r="E730" s="178"/>
      <c r="F730" s="178"/>
      <c r="G730" s="178"/>
      <c r="H730" s="178"/>
      <c r="I730" s="178"/>
      <c r="J730" s="178"/>
      <c r="K730" s="178"/>
      <c r="L730" s="27" t="s">
        <v>215</v>
      </c>
    </row>
    <row r="731" spans="1:12" x14ac:dyDescent="0.25">
      <c r="A731" s="200" t="s">
        <v>17</v>
      </c>
      <c r="B731" s="22" t="s">
        <v>374</v>
      </c>
      <c r="C731" s="105" t="s">
        <v>384</v>
      </c>
      <c r="D731" s="105" t="s">
        <v>375</v>
      </c>
      <c r="E731" s="105" t="s">
        <v>376</v>
      </c>
      <c r="F731" s="105" t="s">
        <v>377</v>
      </c>
      <c r="G731" s="105" t="s">
        <v>17</v>
      </c>
      <c r="H731" s="105" t="s">
        <v>378</v>
      </c>
      <c r="I731" s="181" t="s">
        <v>383</v>
      </c>
      <c r="J731" s="181"/>
      <c r="K731" s="181"/>
      <c r="L731" s="182" t="s">
        <v>44</v>
      </c>
    </row>
    <row r="732" spans="1:12" x14ac:dyDescent="0.25">
      <c r="A732" s="200"/>
      <c r="B732" s="22" t="s">
        <v>24</v>
      </c>
      <c r="C732" s="105" t="s">
        <v>72</v>
      </c>
      <c r="D732" s="105" t="s">
        <v>380</v>
      </c>
      <c r="E732" s="105" t="s">
        <v>381</v>
      </c>
      <c r="F732" s="105" t="s">
        <v>382</v>
      </c>
      <c r="G732" s="105" t="s">
        <v>122</v>
      </c>
      <c r="H732" s="105" t="s">
        <v>379</v>
      </c>
      <c r="I732" s="105" t="s">
        <v>375</v>
      </c>
      <c r="J732" s="105" t="s">
        <v>376</v>
      </c>
      <c r="K732" s="105" t="s">
        <v>377</v>
      </c>
      <c r="L732" s="182"/>
    </row>
    <row r="733" spans="1:12" x14ac:dyDescent="0.25">
      <c r="A733" s="24"/>
      <c r="B733" s="35"/>
      <c r="C733" s="105"/>
      <c r="D733" s="25"/>
      <c r="E733" s="25"/>
      <c r="F733" s="25"/>
      <c r="G733" s="35">
        <v>2</v>
      </c>
      <c r="H733" s="25"/>
      <c r="I733" s="25"/>
      <c r="J733" s="25"/>
      <c r="K733" s="25"/>
      <c r="L733" s="30">
        <f>G733</f>
        <v>2</v>
      </c>
    </row>
    <row r="734" spans="1:12" x14ac:dyDescent="0.25">
      <c r="A734" s="183" t="s">
        <v>413</v>
      </c>
      <c r="B734" s="184"/>
      <c r="C734" s="184"/>
      <c r="D734" s="184"/>
      <c r="E734" s="184"/>
      <c r="F734" s="184"/>
      <c r="G734" s="184"/>
      <c r="H734" s="184"/>
      <c r="I734" s="184"/>
      <c r="J734" s="184"/>
      <c r="K734" s="184"/>
      <c r="L734" s="31">
        <f>SUM(L733)</f>
        <v>2</v>
      </c>
    </row>
    <row r="735" spans="1:12" x14ac:dyDescent="0.25">
      <c r="A735" s="43" t="s">
        <v>463</v>
      </c>
      <c r="B735" s="22" t="s">
        <v>53</v>
      </c>
      <c r="C735" s="45">
        <v>170546</v>
      </c>
      <c r="D735" s="178" t="s">
        <v>293</v>
      </c>
      <c r="E735" s="178"/>
      <c r="F735" s="178"/>
      <c r="G735" s="178"/>
      <c r="H735" s="178"/>
      <c r="I735" s="178"/>
      <c r="J735" s="178"/>
      <c r="K735" s="178"/>
      <c r="L735" s="27" t="s">
        <v>215</v>
      </c>
    </row>
    <row r="736" spans="1:12" x14ac:dyDescent="0.25">
      <c r="A736" s="200" t="s">
        <v>17</v>
      </c>
      <c r="B736" s="22" t="s">
        <v>374</v>
      </c>
      <c r="C736" s="105" t="s">
        <v>384</v>
      </c>
      <c r="D736" s="105" t="s">
        <v>375</v>
      </c>
      <c r="E736" s="105" t="s">
        <v>376</v>
      </c>
      <c r="F736" s="105" t="s">
        <v>377</v>
      </c>
      <c r="G736" s="105" t="s">
        <v>17</v>
      </c>
      <c r="H736" s="105" t="s">
        <v>378</v>
      </c>
      <c r="I736" s="181" t="s">
        <v>383</v>
      </c>
      <c r="J736" s="181"/>
      <c r="K736" s="181"/>
      <c r="L736" s="182" t="s">
        <v>44</v>
      </c>
    </row>
    <row r="737" spans="1:12" x14ac:dyDescent="0.25">
      <c r="A737" s="200"/>
      <c r="B737" s="22" t="s">
        <v>24</v>
      </c>
      <c r="C737" s="105" t="s">
        <v>72</v>
      </c>
      <c r="D737" s="105" t="s">
        <v>380</v>
      </c>
      <c r="E737" s="105" t="s">
        <v>381</v>
      </c>
      <c r="F737" s="105" t="s">
        <v>382</v>
      </c>
      <c r="G737" s="105" t="s">
        <v>122</v>
      </c>
      <c r="H737" s="105" t="s">
        <v>379</v>
      </c>
      <c r="I737" s="105" t="s">
        <v>375</v>
      </c>
      <c r="J737" s="105" t="s">
        <v>376</v>
      </c>
      <c r="K737" s="105" t="s">
        <v>377</v>
      </c>
      <c r="L737" s="182"/>
    </row>
    <row r="738" spans="1:12" x14ac:dyDescent="0.25">
      <c r="A738" s="24"/>
      <c r="B738" s="35"/>
      <c r="C738" s="105"/>
      <c r="D738" s="25"/>
      <c r="E738" s="25"/>
      <c r="F738" s="25"/>
      <c r="G738" s="35">
        <v>1</v>
      </c>
      <c r="H738" s="25"/>
      <c r="I738" s="25"/>
      <c r="J738" s="25"/>
      <c r="K738" s="25"/>
      <c r="L738" s="30">
        <f>G738</f>
        <v>1</v>
      </c>
    </row>
    <row r="739" spans="1:12" x14ac:dyDescent="0.25">
      <c r="A739" s="183" t="s">
        <v>413</v>
      </c>
      <c r="B739" s="184"/>
      <c r="C739" s="184"/>
      <c r="D739" s="184"/>
      <c r="E739" s="184"/>
      <c r="F739" s="184"/>
      <c r="G739" s="184"/>
      <c r="H739" s="184"/>
      <c r="I739" s="184"/>
      <c r="J739" s="184"/>
      <c r="K739" s="184"/>
      <c r="L739" s="31">
        <f>SUM(L738)</f>
        <v>1</v>
      </c>
    </row>
    <row r="740" spans="1:12" x14ac:dyDescent="0.25">
      <c r="A740" s="189" t="s">
        <v>338</v>
      </c>
      <c r="B740" s="190"/>
      <c r="C740" s="154"/>
      <c r="D740" s="190" t="s">
        <v>298</v>
      </c>
      <c r="E740" s="190"/>
      <c r="F740" s="190"/>
      <c r="G740" s="190"/>
      <c r="H740" s="190"/>
      <c r="I740" s="190"/>
      <c r="J740" s="190"/>
      <c r="K740" s="190"/>
      <c r="L740" s="199"/>
    </row>
    <row r="741" spans="1:12" x14ac:dyDescent="0.25">
      <c r="A741" s="195" t="s">
        <v>342</v>
      </c>
      <c r="B741" s="196"/>
      <c r="C741" s="41"/>
      <c r="D741" s="191" t="s">
        <v>307</v>
      </c>
      <c r="E741" s="191"/>
      <c r="F741" s="191"/>
      <c r="G741" s="191"/>
      <c r="H741" s="191"/>
      <c r="I741" s="191"/>
      <c r="J741" s="191"/>
      <c r="K741" s="191"/>
      <c r="L741" s="192"/>
    </row>
    <row r="742" spans="1:12" ht="27" customHeight="1" x14ac:dyDescent="0.25">
      <c r="A742" s="43" t="s">
        <v>343</v>
      </c>
      <c r="B742" s="22" t="s">
        <v>53</v>
      </c>
      <c r="C742" s="22">
        <v>180101</v>
      </c>
      <c r="D742" s="178" t="s">
        <v>306</v>
      </c>
      <c r="E742" s="178"/>
      <c r="F742" s="178"/>
      <c r="G742" s="178"/>
      <c r="H742" s="178"/>
      <c r="I742" s="178"/>
      <c r="J742" s="178"/>
      <c r="K742" s="178"/>
      <c r="L742" s="27" t="s">
        <v>215</v>
      </c>
    </row>
    <row r="743" spans="1:12" x14ac:dyDescent="0.25">
      <c r="A743" s="200" t="s">
        <v>17</v>
      </c>
      <c r="B743" s="22" t="s">
        <v>374</v>
      </c>
      <c r="C743" s="105" t="s">
        <v>384</v>
      </c>
      <c r="D743" s="105" t="s">
        <v>375</v>
      </c>
      <c r="E743" s="105" t="s">
        <v>376</v>
      </c>
      <c r="F743" s="105" t="s">
        <v>377</v>
      </c>
      <c r="G743" s="105" t="s">
        <v>17</v>
      </c>
      <c r="H743" s="105" t="s">
        <v>378</v>
      </c>
      <c r="I743" s="181" t="s">
        <v>383</v>
      </c>
      <c r="J743" s="181"/>
      <c r="K743" s="181"/>
      <c r="L743" s="182" t="s">
        <v>44</v>
      </c>
    </row>
    <row r="744" spans="1:12" x14ac:dyDescent="0.25">
      <c r="A744" s="200"/>
      <c r="B744" s="22" t="s">
        <v>24</v>
      </c>
      <c r="C744" s="105" t="s">
        <v>72</v>
      </c>
      <c r="D744" s="105" t="s">
        <v>380</v>
      </c>
      <c r="E744" s="105" t="s">
        <v>381</v>
      </c>
      <c r="F744" s="105" t="s">
        <v>382</v>
      </c>
      <c r="G744" s="105" t="s">
        <v>122</v>
      </c>
      <c r="H744" s="105" t="s">
        <v>379</v>
      </c>
      <c r="I744" s="105" t="s">
        <v>375</v>
      </c>
      <c r="J744" s="105" t="s">
        <v>376</v>
      </c>
      <c r="K744" s="105" t="s">
        <v>377</v>
      </c>
      <c r="L744" s="182"/>
    </row>
    <row r="745" spans="1:12" x14ac:dyDescent="0.25">
      <c r="A745" s="24"/>
      <c r="B745" s="35"/>
      <c r="C745" s="105"/>
      <c r="D745" s="25"/>
      <c r="E745" s="25"/>
      <c r="F745" s="25"/>
      <c r="G745" s="35">
        <v>17</v>
      </c>
      <c r="H745" s="25"/>
      <c r="I745" s="25"/>
      <c r="J745" s="25"/>
      <c r="K745" s="25"/>
      <c r="L745" s="30">
        <f>G745</f>
        <v>17</v>
      </c>
    </row>
    <row r="746" spans="1:12" x14ac:dyDescent="0.25">
      <c r="A746" s="183" t="s">
        <v>413</v>
      </c>
      <c r="B746" s="184"/>
      <c r="C746" s="184"/>
      <c r="D746" s="184"/>
      <c r="E746" s="184"/>
      <c r="F746" s="184"/>
      <c r="G746" s="184"/>
      <c r="H746" s="184"/>
      <c r="I746" s="184"/>
      <c r="J746" s="184"/>
      <c r="K746" s="184"/>
      <c r="L746" s="31">
        <f>SUM(L745)</f>
        <v>17</v>
      </c>
    </row>
    <row r="747" spans="1:12" ht="28.5" customHeight="1" x14ac:dyDescent="0.25">
      <c r="A747" s="43" t="s">
        <v>346</v>
      </c>
      <c r="B747" s="22" t="s">
        <v>53</v>
      </c>
      <c r="C747" s="22">
        <v>180102</v>
      </c>
      <c r="D747" s="178" t="s">
        <v>308</v>
      </c>
      <c r="E747" s="178"/>
      <c r="F747" s="178"/>
      <c r="G747" s="178"/>
      <c r="H747" s="178"/>
      <c r="I747" s="178"/>
      <c r="J747" s="178"/>
      <c r="K747" s="178"/>
      <c r="L747" s="27" t="s">
        <v>215</v>
      </c>
    </row>
    <row r="748" spans="1:12" x14ac:dyDescent="0.25">
      <c r="A748" s="200" t="s">
        <v>17</v>
      </c>
      <c r="B748" s="22" t="s">
        <v>374</v>
      </c>
      <c r="C748" s="105" t="s">
        <v>384</v>
      </c>
      <c r="D748" s="105" t="s">
        <v>375</v>
      </c>
      <c r="E748" s="105" t="s">
        <v>376</v>
      </c>
      <c r="F748" s="105" t="s">
        <v>377</v>
      </c>
      <c r="G748" s="105" t="s">
        <v>17</v>
      </c>
      <c r="H748" s="105" t="s">
        <v>378</v>
      </c>
      <c r="I748" s="181" t="s">
        <v>383</v>
      </c>
      <c r="J748" s="181"/>
      <c r="K748" s="181"/>
      <c r="L748" s="182" t="s">
        <v>44</v>
      </c>
    </row>
    <row r="749" spans="1:12" x14ac:dyDescent="0.25">
      <c r="A749" s="200"/>
      <c r="B749" s="22" t="s">
        <v>24</v>
      </c>
      <c r="C749" s="105" t="s">
        <v>72</v>
      </c>
      <c r="D749" s="105" t="s">
        <v>380</v>
      </c>
      <c r="E749" s="105" t="s">
        <v>381</v>
      </c>
      <c r="F749" s="105" t="s">
        <v>382</v>
      </c>
      <c r="G749" s="105" t="s">
        <v>122</v>
      </c>
      <c r="H749" s="105" t="s">
        <v>379</v>
      </c>
      <c r="I749" s="105" t="s">
        <v>375</v>
      </c>
      <c r="J749" s="105" t="s">
        <v>376</v>
      </c>
      <c r="K749" s="105" t="s">
        <v>377</v>
      </c>
      <c r="L749" s="182"/>
    </row>
    <row r="750" spans="1:12" x14ac:dyDescent="0.25">
      <c r="A750" s="24"/>
      <c r="B750" s="35"/>
      <c r="C750" s="105"/>
      <c r="D750" s="25"/>
      <c r="E750" s="25"/>
      <c r="F750" s="25"/>
      <c r="G750" s="35">
        <v>9</v>
      </c>
      <c r="H750" s="25"/>
      <c r="I750" s="25"/>
      <c r="J750" s="25"/>
      <c r="K750" s="25"/>
      <c r="L750" s="30">
        <f>G750</f>
        <v>9</v>
      </c>
    </row>
    <row r="751" spans="1:12" x14ac:dyDescent="0.25">
      <c r="A751" s="183" t="s">
        <v>413</v>
      </c>
      <c r="B751" s="184"/>
      <c r="C751" s="184"/>
      <c r="D751" s="184"/>
      <c r="E751" s="184"/>
      <c r="F751" s="184"/>
      <c r="G751" s="184"/>
      <c r="H751" s="184"/>
      <c r="I751" s="184"/>
      <c r="J751" s="184"/>
      <c r="K751" s="184"/>
      <c r="L751" s="31">
        <f>SUM(L750)</f>
        <v>9</v>
      </c>
    </row>
    <row r="752" spans="1:12" x14ac:dyDescent="0.25">
      <c r="A752" s="43" t="s">
        <v>347</v>
      </c>
      <c r="B752" s="22" t="s">
        <v>53</v>
      </c>
      <c r="C752" s="45">
        <v>180110</v>
      </c>
      <c r="D752" s="178" t="s">
        <v>329</v>
      </c>
      <c r="E752" s="178"/>
      <c r="F752" s="178"/>
      <c r="G752" s="178"/>
      <c r="H752" s="178"/>
      <c r="I752" s="178"/>
      <c r="J752" s="178"/>
      <c r="K752" s="178"/>
      <c r="L752" s="27" t="s">
        <v>215</v>
      </c>
    </row>
    <row r="753" spans="1:12" x14ac:dyDescent="0.25">
      <c r="A753" s="200" t="s">
        <v>17</v>
      </c>
      <c r="B753" s="22" t="s">
        <v>374</v>
      </c>
      <c r="C753" s="105" t="s">
        <v>384</v>
      </c>
      <c r="D753" s="105" t="s">
        <v>375</v>
      </c>
      <c r="E753" s="105" t="s">
        <v>376</v>
      </c>
      <c r="F753" s="105" t="s">
        <v>377</v>
      </c>
      <c r="G753" s="105" t="s">
        <v>17</v>
      </c>
      <c r="H753" s="105" t="s">
        <v>378</v>
      </c>
      <c r="I753" s="181" t="s">
        <v>383</v>
      </c>
      <c r="J753" s="181"/>
      <c r="K753" s="181"/>
      <c r="L753" s="182" t="s">
        <v>44</v>
      </c>
    </row>
    <row r="754" spans="1:12" x14ac:dyDescent="0.25">
      <c r="A754" s="200"/>
      <c r="B754" s="22" t="s">
        <v>24</v>
      </c>
      <c r="C754" s="105" t="s">
        <v>72</v>
      </c>
      <c r="D754" s="105" t="s">
        <v>380</v>
      </c>
      <c r="E754" s="105" t="s">
        <v>381</v>
      </c>
      <c r="F754" s="105" t="s">
        <v>382</v>
      </c>
      <c r="G754" s="105" t="s">
        <v>122</v>
      </c>
      <c r="H754" s="105" t="s">
        <v>379</v>
      </c>
      <c r="I754" s="105" t="s">
        <v>375</v>
      </c>
      <c r="J754" s="105" t="s">
        <v>376</v>
      </c>
      <c r="K754" s="105" t="s">
        <v>377</v>
      </c>
      <c r="L754" s="182"/>
    </row>
    <row r="755" spans="1:12" x14ac:dyDescent="0.25">
      <c r="A755" s="24"/>
      <c r="B755" s="35"/>
      <c r="C755" s="105"/>
      <c r="D755" s="25"/>
      <c r="E755" s="25"/>
      <c r="F755" s="25"/>
      <c r="G755" s="35">
        <v>4</v>
      </c>
      <c r="H755" s="25"/>
      <c r="I755" s="25"/>
      <c r="J755" s="25"/>
      <c r="K755" s="25"/>
      <c r="L755" s="30">
        <f>G755</f>
        <v>4</v>
      </c>
    </row>
    <row r="756" spans="1:12" x14ac:dyDescent="0.25">
      <c r="A756" s="183" t="s">
        <v>413</v>
      </c>
      <c r="B756" s="184"/>
      <c r="C756" s="184"/>
      <c r="D756" s="184"/>
      <c r="E756" s="184"/>
      <c r="F756" s="184"/>
      <c r="G756" s="184"/>
      <c r="H756" s="184"/>
      <c r="I756" s="184"/>
      <c r="J756" s="184"/>
      <c r="K756" s="184"/>
      <c r="L756" s="31">
        <f>SUM(L755)</f>
        <v>4</v>
      </c>
    </row>
    <row r="757" spans="1:12" x14ac:dyDescent="0.25">
      <c r="A757" s="195" t="s">
        <v>348</v>
      </c>
      <c r="B757" s="196"/>
      <c r="C757" s="41"/>
      <c r="D757" s="191" t="s">
        <v>464</v>
      </c>
      <c r="E757" s="191"/>
      <c r="F757" s="191"/>
      <c r="G757" s="191"/>
      <c r="H757" s="191"/>
      <c r="I757" s="191"/>
      <c r="J757" s="191"/>
      <c r="K757" s="191"/>
      <c r="L757" s="192"/>
    </row>
    <row r="758" spans="1:12" x14ac:dyDescent="0.25">
      <c r="A758" s="43" t="s">
        <v>349</v>
      </c>
      <c r="B758" s="22" t="s">
        <v>53</v>
      </c>
      <c r="C758" s="22">
        <v>180201</v>
      </c>
      <c r="D758" s="178" t="s">
        <v>332</v>
      </c>
      <c r="E758" s="178"/>
      <c r="F758" s="178"/>
      <c r="G758" s="178"/>
      <c r="H758" s="178"/>
      <c r="I758" s="178"/>
      <c r="J758" s="178"/>
      <c r="K758" s="178"/>
      <c r="L758" s="238"/>
    </row>
    <row r="759" spans="1:12" x14ac:dyDescent="0.25">
      <c r="A759" s="200" t="s">
        <v>17</v>
      </c>
      <c r="B759" s="22" t="s">
        <v>374</v>
      </c>
      <c r="C759" s="105" t="s">
        <v>384</v>
      </c>
      <c r="D759" s="105" t="s">
        <v>375</v>
      </c>
      <c r="E759" s="105" t="s">
        <v>376</v>
      </c>
      <c r="F759" s="105" t="s">
        <v>377</v>
      </c>
      <c r="G759" s="105" t="s">
        <v>17</v>
      </c>
      <c r="H759" s="105" t="s">
        <v>378</v>
      </c>
      <c r="I759" s="181" t="s">
        <v>383</v>
      </c>
      <c r="J759" s="181"/>
      <c r="K759" s="181"/>
      <c r="L759" s="182" t="s">
        <v>44</v>
      </c>
    </row>
    <row r="760" spans="1:12" x14ac:dyDescent="0.25">
      <c r="A760" s="200"/>
      <c r="B760" s="22" t="s">
        <v>24</v>
      </c>
      <c r="C760" s="105" t="s">
        <v>72</v>
      </c>
      <c r="D760" s="105" t="s">
        <v>380</v>
      </c>
      <c r="E760" s="105" t="s">
        <v>381</v>
      </c>
      <c r="F760" s="105" t="s">
        <v>382</v>
      </c>
      <c r="G760" s="105" t="s">
        <v>122</v>
      </c>
      <c r="H760" s="105" t="s">
        <v>379</v>
      </c>
      <c r="I760" s="105" t="s">
        <v>375</v>
      </c>
      <c r="J760" s="105" t="s">
        <v>376</v>
      </c>
      <c r="K760" s="105" t="s">
        <v>377</v>
      </c>
      <c r="L760" s="182"/>
    </row>
    <row r="761" spans="1:12" x14ac:dyDescent="0.25">
      <c r="A761" s="24"/>
      <c r="B761" s="35"/>
      <c r="C761" s="105"/>
      <c r="D761" s="25"/>
      <c r="E761" s="25"/>
      <c r="F761" s="25"/>
      <c r="G761" s="35">
        <v>13</v>
      </c>
      <c r="H761" s="25"/>
      <c r="I761" s="25"/>
      <c r="J761" s="25"/>
      <c r="K761" s="25"/>
      <c r="L761" s="30">
        <f>G761</f>
        <v>13</v>
      </c>
    </row>
    <row r="762" spans="1:12" x14ac:dyDescent="0.25">
      <c r="A762" s="183" t="s">
        <v>413</v>
      </c>
      <c r="B762" s="184"/>
      <c r="C762" s="184"/>
      <c r="D762" s="184"/>
      <c r="E762" s="184"/>
      <c r="F762" s="184"/>
      <c r="G762" s="184"/>
      <c r="H762" s="184"/>
      <c r="I762" s="184"/>
      <c r="J762" s="184"/>
      <c r="K762" s="184"/>
      <c r="L762" s="31">
        <f>SUM(L761)</f>
        <v>13</v>
      </c>
    </row>
    <row r="763" spans="1:12" ht="25.5" customHeight="1" x14ac:dyDescent="0.25">
      <c r="A763" s="43" t="s">
        <v>465</v>
      </c>
      <c r="B763" s="22" t="s">
        <v>53</v>
      </c>
      <c r="C763" s="58">
        <v>180207</v>
      </c>
      <c r="D763" s="178" t="s">
        <v>333</v>
      </c>
      <c r="E763" s="178"/>
      <c r="F763" s="178"/>
      <c r="G763" s="178"/>
      <c r="H763" s="178"/>
      <c r="I763" s="178"/>
      <c r="J763" s="178"/>
      <c r="K763" s="178"/>
      <c r="L763" s="27" t="s">
        <v>215</v>
      </c>
    </row>
    <row r="764" spans="1:12" x14ac:dyDescent="0.25">
      <c r="A764" s="200" t="s">
        <v>17</v>
      </c>
      <c r="B764" s="22" t="s">
        <v>374</v>
      </c>
      <c r="C764" s="105" t="s">
        <v>384</v>
      </c>
      <c r="D764" s="105" t="s">
        <v>375</v>
      </c>
      <c r="E764" s="105" t="s">
        <v>376</v>
      </c>
      <c r="F764" s="105" t="s">
        <v>377</v>
      </c>
      <c r="G764" s="105" t="s">
        <v>17</v>
      </c>
      <c r="H764" s="105" t="s">
        <v>378</v>
      </c>
      <c r="I764" s="181" t="s">
        <v>383</v>
      </c>
      <c r="J764" s="181"/>
      <c r="K764" s="181"/>
      <c r="L764" s="182" t="s">
        <v>44</v>
      </c>
    </row>
    <row r="765" spans="1:12" x14ac:dyDescent="0.25">
      <c r="A765" s="200"/>
      <c r="B765" s="22" t="s">
        <v>24</v>
      </c>
      <c r="C765" s="105" t="s">
        <v>72</v>
      </c>
      <c r="D765" s="105" t="s">
        <v>380</v>
      </c>
      <c r="E765" s="105" t="s">
        <v>381</v>
      </c>
      <c r="F765" s="105" t="s">
        <v>382</v>
      </c>
      <c r="G765" s="105" t="s">
        <v>122</v>
      </c>
      <c r="H765" s="105" t="s">
        <v>379</v>
      </c>
      <c r="I765" s="105" t="s">
        <v>375</v>
      </c>
      <c r="J765" s="105" t="s">
        <v>376</v>
      </c>
      <c r="K765" s="105" t="s">
        <v>377</v>
      </c>
      <c r="L765" s="182"/>
    </row>
    <row r="766" spans="1:12" x14ac:dyDescent="0.25">
      <c r="A766" s="24"/>
      <c r="B766" s="35"/>
      <c r="C766" s="105"/>
      <c r="D766" s="25"/>
      <c r="E766" s="25"/>
      <c r="F766" s="25"/>
      <c r="G766" s="35">
        <v>3</v>
      </c>
      <c r="H766" s="25"/>
      <c r="I766" s="25"/>
      <c r="J766" s="25"/>
      <c r="K766" s="25"/>
      <c r="L766" s="30">
        <f>G766</f>
        <v>3</v>
      </c>
    </row>
    <row r="767" spans="1:12" x14ac:dyDescent="0.25">
      <c r="A767" s="183" t="s">
        <v>413</v>
      </c>
      <c r="B767" s="184"/>
      <c r="C767" s="184"/>
      <c r="D767" s="184"/>
      <c r="E767" s="184"/>
      <c r="F767" s="184"/>
      <c r="G767" s="184"/>
      <c r="H767" s="184"/>
      <c r="I767" s="184"/>
      <c r="J767" s="184"/>
      <c r="K767" s="184"/>
      <c r="L767" s="31">
        <f>SUM(L766)</f>
        <v>3</v>
      </c>
    </row>
    <row r="768" spans="1:12" x14ac:dyDescent="0.25">
      <c r="A768" s="43" t="s">
        <v>466</v>
      </c>
      <c r="B768" s="22" t="s">
        <v>53</v>
      </c>
      <c r="C768" s="45">
        <v>180210</v>
      </c>
      <c r="D768" s="178" t="s">
        <v>334</v>
      </c>
      <c r="E768" s="178"/>
      <c r="F768" s="178"/>
      <c r="G768" s="178"/>
      <c r="H768" s="178"/>
      <c r="I768" s="178"/>
      <c r="J768" s="178"/>
      <c r="K768" s="178"/>
      <c r="L768" s="27" t="s">
        <v>215</v>
      </c>
    </row>
    <row r="769" spans="1:12" x14ac:dyDescent="0.25">
      <c r="A769" s="200" t="s">
        <v>17</v>
      </c>
      <c r="B769" s="22" t="s">
        <v>374</v>
      </c>
      <c r="C769" s="105" t="s">
        <v>384</v>
      </c>
      <c r="D769" s="105" t="s">
        <v>375</v>
      </c>
      <c r="E769" s="105" t="s">
        <v>376</v>
      </c>
      <c r="F769" s="105" t="s">
        <v>377</v>
      </c>
      <c r="G769" s="105" t="s">
        <v>17</v>
      </c>
      <c r="H769" s="105" t="s">
        <v>378</v>
      </c>
      <c r="I769" s="181" t="s">
        <v>383</v>
      </c>
      <c r="J769" s="181"/>
      <c r="K769" s="181"/>
      <c r="L769" s="182" t="s">
        <v>44</v>
      </c>
    </row>
    <row r="770" spans="1:12" x14ac:dyDescent="0.25">
      <c r="A770" s="200"/>
      <c r="B770" s="22" t="s">
        <v>24</v>
      </c>
      <c r="C770" s="105" t="s">
        <v>72</v>
      </c>
      <c r="D770" s="105" t="s">
        <v>380</v>
      </c>
      <c r="E770" s="105" t="s">
        <v>381</v>
      </c>
      <c r="F770" s="105" t="s">
        <v>382</v>
      </c>
      <c r="G770" s="105" t="s">
        <v>122</v>
      </c>
      <c r="H770" s="105" t="s">
        <v>379</v>
      </c>
      <c r="I770" s="105" t="s">
        <v>375</v>
      </c>
      <c r="J770" s="105" t="s">
        <v>376</v>
      </c>
      <c r="K770" s="105" t="s">
        <v>377</v>
      </c>
      <c r="L770" s="182"/>
    </row>
    <row r="771" spans="1:12" x14ac:dyDescent="0.25">
      <c r="A771" s="24"/>
      <c r="B771" s="35"/>
      <c r="C771" s="105"/>
      <c r="D771" s="25"/>
      <c r="E771" s="25"/>
      <c r="F771" s="25"/>
      <c r="G771" s="35">
        <v>4</v>
      </c>
      <c r="H771" s="25"/>
      <c r="I771" s="25"/>
      <c r="J771" s="25"/>
      <c r="K771" s="25"/>
      <c r="L771" s="30">
        <f>G771</f>
        <v>4</v>
      </c>
    </row>
    <row r="772" spans="1:12" x14ac:dyDescent="0.25">
      <c r="A772" s="183" t="s">
        <v>413</v>
      </c>
      <c r="B772" s="184"/>
      <c r="C772" s="184"/>
      <c r="D772" s="184"/>
      <c r="E772" s="184"/>
      <c r="F772" s="184"/>
      <c r="G772" s="184"/>
      <c r="H772" s="184"/>
      <c r="I772" s="184"/>
      <c r="J772" s="184"/>
      <c r="K772" s="184"/>
      <c r="L772" s="31">
        <f>SUM(L771)</f>
        <v>4</v>
      </c>
    </row>
    <row r="773" spans="1:12" x14ac:dyDescent="0.25">
      <c r="A773" s="195" t="s">
        <v>352</v>
      </c>
      <c r="B773" s="196"/>
      <c r="C773" s="41"/>
      <c r="D773" s="191" t="s">
        <v>516</v>
      </c>
      <c r="E773" s="191"/>
      <c r="F773" s="191"/>
      <c r="G773" s="191"/>
      <c r="H773" s="191"/>
      <c r="I773" s="191"/>
      <c r="J773" s="191"/>
      <c r="K773" s="191"/>
      <c r="L773" s="192"/>
    </row>
    <row r="774" spans="1:12" x14ac:dyDescent="0.25">
      <c r="A774" s="43" t="s">
        <v>353</v>
      </c>
      <c r="B774" s="22" t="s">
        <v>53</v>
      </c>
      <c r="C774" s="22">
        <v>180303</v>
      </c>
      <c r="D774" s="178" t="s">
        <v>515</v>
      </c>
      <c r="E774" s="178"/>
      <c r="F774" s="178"/>
      <c r="G774" s="178"/>
      <c r="H774" s="178"/>
      <c r="I774" s="178"/>
      <c r="J774" s="178"/>
      <c r="K774" s="178"/>
      <c r="L774" s="238"/>
    </row>
    <row r="775" spans="1:12" x14ac:dyDescent="0.25">
      <c r="A775" s="200" t="s">
        <v>17</v>
      </c>
      <c r="B775" s="22" t="s">
        <v>374</v>
      </c>
      <c r="C775" s="105" t="s">
        <v>384</v>
      </c>
      <c r="D775" s="105" t="s">
        <v>375</v>
      </c>
      <c r="E775" s="105" t="s">
        <v>376</v>
      </c>
      <c r="F775" s="105" t="s">
        <v>377</v>
      </c>
      <c r="G775" s="105" t="s">
        <v>17</v>
      </c>
      <c r="H775" s="105" t="s">
        <v>378</v>
      </c>
      <c r="I775" s="181" t="s">
        <v>383</v>
      </c>
      <c r="J775" s="181"/>
      <c r="K775" s="181"/>
      <c r="L775" s="182" t="s">
        <v>44</v>
      </c>
    </row>
    <row r="776" spans="1:12" x14ac:dyDescent="0.25">
      <c r="A776" s="200"/>
      <c r="B776" s="22" t="s">
        <v>24</v>
      </c>
      <c r="C776" s="105" t="s">
        <v>72</v>
      </c>
      <c r="D776" s="105" t="s">
        <v>380</v>
      </c>
      <c r="E776" s="105" t="s">
        <v>381</v>
      </c>
      <c r="F776" s="105" t="s">
        <v>382</v>
      </c>
      <c r="G776" s="105" t="s">
        <v>122</v>
      </c>
      <c r="H776" s="105" t="s">
        <v>379</v>
      </c>
      <c r="I776" s="105" t="s">
        <v>375</v>
      </c>
      <c r="J776" s="105" t="s">
        <v>376</v>
      </c>
      <c r="K776" s="105" t="s">
        <v>377</v>
      </c>
      <c r="L776" s="182"/>
    </row>
    <row r="777" spans="1:12" x14ac:dyDescent="0.25">
      <c r="A777" s="24"/>
      <c r="B777" s="35"/>
      <c r="C777" s="105"/>
      <c r="D777" s="25"/>
      <c r="E777" s="25"/>
      <c r="F777" s="25"/>
      <c r="G777" s="35">
        <v>1</v>
      </c>
      <c r="H777" s="25"/>
      <c r="I777" s="25"/>
      <c r="J777" s="25"/>
      <c r="K777" s="25"/>
      <c r="L777" s="30">
        <f>G777</f>
        <v>1</v>
      </c>
    </row>
    <row r="778" spans="1:12" x14ac:dyDescent="0.25">
      <c r="A778" s="183" t="s">
        <v>413</v>
      </c>
      <c r="B778" s="184"/>
      <c r="C778" s="184"/>
      <c r="D778" s="184"/>
      <c r="E778" s="184"/>
      <c r="F778" s="184"/>
      <c r="G778" s="184"/>
      <c r="H778" s="184"/>
      <c r="I778" s="184"/>
      <c r="J778" s="184"/>
      <c r="K778" s="184"/>
      <c r="L778" s="31">
        <f>SUM(L777)</f>
        <v>1</v>
      </c>
    </row>
    <row r="779" spans="1:12" x14ac:dyDescent="0.25">
      <c r="A779" s="195" t="s">
        <v>517</v>
      </c>
      <c r="B779" s="196"/>
      <c r="C779" s="41"/>
      <c r="D779" s="191" t="s">
        <v>336</v>
      </c>
      <c r="E779" s="191"/>
      <c r="F779" s="191"/>
      <c r="G779" s="191"/>
      <c r="H779" s="191"/>
      <c r="I779" s="191"/>
      <c r="J779" s="191"/>
      <c r="K779" s="191"/>
      <c r="L779" s="192"/>
    </row>
    <row r="780" spans="1:12" ht="27.75" customHeight="1" x14ac:dyDescent="0.25">
      <c r="A780" s="43" t="s">
        <v>518</v>
      </c>
      <c r="B780" s="22" t="s">
        <v>53</v>
      </c>
      <c r="C780" s="22">
        <v>180702</v>
      </c>
      <c r="D780" s="178" t="s">
        <v>337</v>
      </c>
      <c r="E780" s="178"/>
      <c r="F780" s="178"/>
      <c r="G780" s="178"/>
      <c r="H780" s="178"/>
      <c r="I780" s="178"/>
      <c r="J780" s="178"/>
      <c r="K780" s="178"/>
      <c r="L780" s="27" t="s">
        <v>215</v>
      </c>
    </row>
    <row r="781" spans="1:12" x14ac:dyDescent="0.25">
      <c r="A781" s="200" t="s">
        <v>17</v>
      </c>
      <c r="B781" s="22" t="s">
        <v>374</v>
      </c>
      <c r="C781" s="105" t="s">
        <v>384</v>
      </c>
      <c r="D781" s="105" t="s">
        <v>375</v>
      </c>
      <c r="E781" s="105" t="s">
        <v>376</v>
      </c>
      <c r="F781" s="105" t="s">
        <v>377</v>
      </c>
      <c r="G781" s="105" t="s">
        <v>17</v>
      </c>
      <c r="H781" s="105" t="s">
        <v>378</v>
      </c>
      <c r="I781" s="181" t="s">
        <v>383</v>
      </c>
      <c r="J781" s="181"/>
      <c r="K781" s="181"/>
      <c r="L781" s="182" t="s">
        <v>44</v>
      </c>
    </row>
    <row r="782" spans="1:12" x14ac:dyDescent="0.25">
      <c r="A782" s="200"/>
      <c r="B782" s="22" t="s">
        <v>24</v>
      </c>
      <c r="C782" s="105" t="s">
        <v>72</v>
      </c>
      <c r="D782" s="105" t="s">
        <v>380</v>
      </c>
      <c r="E782" s="105" t="s">
        <v>381</v>
      </c>
      <c r="F782" s="105" t="s">
        <v>382</v>
      </c>
      <c r="G782" s="105" t="s">
        <v>122</v>
      </c>
      <c r="H782" s="105" t="s">
        <v>379</v>
      </c>
      <c r="I782" s="105" t="s">
        <v>375</v>
      </c>
      <c r="J782" s="105" t="s">
        <v>376</v>
      </c>
      <c r="K782" s="105" t="s">
        <v>377</v>
      </c>
      <c r="L782" s="182"/>
    </row>
    <row r="783" spans="1:12" x14ac:dyDescent="0.25">
      <c r="A783" s="24"/>
      <c r="B783" s="35"/>
      <c r="C783" s="105"/>
      <c r="D783" s="25"/>
      <c r="E783" s="25"/>
      <c r="F783" s="25"/>
      <c r="G783" s="35">
        <v>8</v>
      </c>
      <c r="H783" s="25"/>
      <c r="I783" s="25"/>
      <c r="J783" s="25"/>
      <c r="K783" s="25"/>
      <c r="L783" s="30">
        <f>G783</f>
        <v>8</v>
      </c>
    </row>
    <row r="784" spans="1:12" x14ac:dyDescent="0.25">
      <c r="A784" s="183" t="s">
        <v>413</v>
      </c>
      <c r="B784" s="184"/>
      <c r="C784" s="184"/>
      <c r="D784" s="184"/>
      <c r="E784" s="184"/>
      <c r="F784" s="184"/>
      <c r="G784" s="184"/>
      <c r="H784" s="184"/>
      <c r="I784" s="184"/>
      <c r="J784" s="184"/>
      <c r="K784" s="184"/>
      <c r="L784" s="31">
        <f>SUM(L783)</f>
        <v>8</v>
      </c>
    </row>
    <row r="785" spans="1:12" x14ac:dyDescent="0.25">
      <c r="A785" s="189" t="s">
        <v>355</v>
      </c>
      <c r="B785" s="190"/>
      <c r="C785" s="190" t="s">
        <v>339</v>
      </c>
      <c r="D785" s="190"/>
      <c r="E785" s="190"/>
      <c r="F785" s="190"/>
      <c r="G785" s="190"/>
      <c r="H785" s="190"/>
      <c r="I785" s="190"/>
      <c r="J785" s="190"/>
      <c r="K785" s="190"/>
      <c r="L785" s="199"/>
    </row>
    <row r="786" spans="1:12" x14ac:dyDescent="0.25">
      <c r="A786" s="195" t="s">
        <v>359</v>
      </c>
      <c r="B786" s="196"/>
      <c r="C786" s="41"/>
      <c r="D786" s="191" t="s">
        <v>340</v>
      </c>
      <c r="E786" s="191"/>
      <c r="F786" s="191"/>
      <c r="G786" s="191"/>
      <c r="H786" s="191"/>
      <c r="I786" s="191"/>
      <c r="J786" s="191"/>
      <c r="K786" s="191"/>
      <c r="L786" s="192"/>
    </row>
    <row r="787" spans="1:12" ht="27" customHeight="1" x14ac:dyDescent="0.25">
      <c r="A787" s="43" t="s">
        <v>360</v>
      </c>
      <c r="B787" s="22" t="s">
        <v>53</v>
      </c>
      <c r="C787" s="22">
        <v>190101</v>
      </c>
      <c r="D787" s="178" t="s">
        <v>341</v>
      </c>
      <c r="E787" s="178"/>
      <c r="F787" s="178"/>
      <c r="G787" s="178"/>
      <c r="H787" s="178"/>
      <c r="I787" s="178"/>
      <c r="J787" s="178"/>
      <c r="K787" s="178"/>
      <c r="L787" s="27" t="s">
        <v>24</v>
      </c>
    </row>
    <row r="788" spans="1:12" x14ac:dyDescent="0.25">
      <c r="A788" s="200" t="s">
        <v>17</v>
      </c>
      <c r="B788" s="22" t="s">
        <v>374</v>
      </c>
      <c r="C788" s="105" t="s">
        <v>384</v>
      </c>
      <c r="D788" s="105" t="s">
        <v>375</v>
      </c>
      <c r="E788" s="105" t="s">
        <v>376</v>
      </c>
      <c r="F788" s="105" t="s">
        <v>377</v>
      </c>
      <c r="G788" s="105" t="s">
        <v>17</v>
      </c>
      <c r="H788" s="105" t="s">
        <v>378</v>
      </c>
      <c r="I788" s="181" t="s">
        <v>383</v>
      </c>
      <c r="J788" s="181"/>
      <c r="K788" s="181"/>
      <c r="L788" s="182" t="s">
        <v>44</v>
      </c>
    </row>
    <row r="789" spans="1:12" x14ac:dyDescent="0.25">
      <c r="A789" s="200"/>
      <c r="B789" s="22" t="s">
        <v>24</v>
      </c>
      <c r="C789" s="105" t="s">
        <v>72</v>
      </c>
      <c r="D789" s="105" t="s">
        <v>380</v>
      </c>
      <c r="E789" s="105" t="s">
        <v>381</v>
      </c>
      <c r="F789" s="105" t="s">
        <v>382</v>
      </c>
      <c r="G789" s="105" t="s">
        <v>122</v>
      </c>
      <c r="H789" s="105" t="s">
        <v>379</v>
      </c>
      <c r="I789" s="105" t="s">
        <v>375</v>
      </c>
      <c r="J789" s="105" t="s">
        <v>376</v>
      </c>
      <c r="K789" s="105" t="s">
        <v>377</v>
      </c>
      <c r="L789" s="182"/>
    </row>
    <row r="790" spans="1:12" x14ac:dyDescent="0.25">
      <c r="A790" s="117" t="s">
        <v>400</v>
      </c>
      <c r="B790" s="22"/>
      <c r="C790" s="37">
        <v>22.62</v>
      </c>
      <c r="D790" s="37"/>
      <c r="E790" s="37"/>
      <c r="F790" s="35">
        <v>3</v>
      </c>
      <c r="G790" s="37"/>
      <c r="H790" s="37"/>
      <c r="I790" s="37"/>
      <c r="J790" s="37"/>
      <c r="K790" s="37">
        <f>(2*1.1)*3</f>
        <v>6.6000000000000005</v>
      </c>
      <c r="L790" s="30">
        <f>(C790*F790)-I790-J790-K790</f>
        <v>61.26</v>
      </c>
    </row>
    <row r="791" spans="1:12" x14ac:dyDescent="0.25">
      <c r="A791" s="117" t="s">
        <v>401</v>
      </c>
      <c r="B791" s="22"/>
      <c r="C791" s="37">
        <v>19.850000000000001</v>
      </c>
      <c r="D791" s="37"/>
      <c r="E791" s="37"/>
      <c r="F791" s="35">
        <v>3</v>
      </c>
      <c r="G791" s="37"/>
      <c r="H791" s="37"/>
      <c r="I791" s="37"/>
      <c r="J791" s="37"/>
      <c r="K791" s="37">
        <f>(2*1.1)*3</f>
        <v>6.6000000000000005</v>
      </c>
      <c r="L791" s="30">
        <f t="shared" ref="L791:L797" si="13">(C791*F791)-I791-J791-K791</f>
        <v>52.95</v>
      </c>
    </row>
    <row r="792" spans="1:12" x14ac:dyDescent="0.25">
      <c r="A792" s="117" t="s">
        <v>402</v>
      </c>
      <c r="B792" s="22"/>
      <c r="C792" s="37">
        <v>8.01</v>
      </c>
      <c r="D792" s="37"/>
      <c r="E792" s="37"/>
      <c r="F792" s="35">
        <v>3</v>
      </c>
      <c r="G792" s="37"/>
      <c r="H792" s="37"/>
      <c r="I792" s="37">
        <f>(1.65*3)</f>
        <v>4.9499999999999993</v>
      </c>
      <c r="J792" s="37"/>
      <c r="K792" s="37"/>
      <c r="L792" s="30">
        <f t="shared" si="13"/>
        <v>19.080000000000002</v>
      </c>
    </row>
    <row r="793" spans="1:12" x14ac:dyDescent="0.25">
      <c r="A793" s="117" t="s">
        <v>403</v>
      </c>
      <c r="B793" s="22"/>
      <c r="C793" s="37">
        <v>8.01</v>
      </c>
      <c r="D793" s="37"/>
      <c r="E793" s="37"/>
      <c r="F793" s="35">
        <v>3</v>
      </c>
      <c r="G793" s="37"/>
      <c r="H793" s="37"/>
      <c r="I793" s="37">
        <f>(1.65*3)</f>
        <v>4.9499999999999993</v>
      </c>
      <c r="J793" s="37"/>
      <c r="K793" s="37"/>
      <c r="L793" s="30">
        <f t="shared" si="13"/>
        <v>19.080000000000002</v>
      </c>
    </row>
    <row r="794" spans="1:12" x14ac:dyDescent="0.25">
      <c r="A794" s="117" t="s">
        <v>404</v>
      </c>
      <c r="B794" s="22"/>
      <c r="C794" s="37">
        <v>6.6</v>
      </c>
      <c r="D794" s="37"/>
      <c r="E794" s="37"/>
      <c r="F794" s="35">
        <v>3</v>
      </c>
      <c r="G794" s="37"/>
      <c r="H794" s="37"/>
      <c r="I794" s="37">
        <f>(1.8*3)</f>
        <v>5.4</v>
      </c>
      <c r="J794" s="37"/>
      <c r="K794" s="37"/>
      <c r="L794" s="30">
        <f t="shared" si="13"/>
        <v>14.399999999999997</v>
      </c>
    </row>
    <row r="795" spans="1:12" x14ac:dyDescent="0.25">
      <c r="A795" s="117" t="s">
        <v>405</v>
      </c>
      <c r="B795" s="22"/>
      <c r="C795" s="37">
        <v>6.6</v>
      </c>
      <c r="D795" s="37"/>
      <c r="E795" s="37"/>
      <c r="F795" s="35">
        <v>3</v>
      </c>
      <c r="G795" s="37"/>
      <c r="H795" s="37"/>
      <c r="I795" s="37">
        <f>(1.8*3)</f>
        <v>5.4</v>
      </c>
      <c r="J795" s="37"/>
      <c r="K795" s="37"/>
      <c r="L795" s="30">
        <f t="shared" si="13"/>
        <v>14.399999999999997</v>
      </c>
    </row>
    <row r="796" spans="1:12" x14ac:dyDescent="0.25">
      <c r="A796" s="117" t="s">
        <v>406</v>
      </c>
      <c r="B796" s="22"/>
      <c r="C796" s="37">
        <v>15.21</v>
      </c>
      <c r="D796" s="37"/>
      <c r="E796" s="37"/>
      <c r="F796" s="35">
        <v>3</v>
      </c>
      <c r="G796" s="37"/>
      <c r="H796" s="37"/>
      <c r="I796" s="37">
        <f>(4.47*3)</f>
        <v>13.41</v>
      </c>
      <c r="J796" s="37">
        <f>((0.8*2.1)*2)+(0.6*2.1)</f>
        <v>4.62</v>
      </c>
      <c r="K796" s="37">
        <f>(2*1.1)</f>
        <v>2.2000000000000002</v>
      </c>
      <c r="L796" s="30">
        <f t="shared" si="13"/>
        <v>25.4</v>
      </c>
    </row>
    <row r="797" spans="1:12" x14ac:dyDescent="0.25">
      <c r="A797" s="117" t="s">
        <v>407</v>
      </c>
      <c r="B797" s="22"/>
      <c r="C797" s="37">
        <v>10.32</v>
      </c>
      <c r="D797" s="37"/>
      <c r="E797" s="37"/>
      <c r="F797" s="35">
        <v>3</v>
      </c>
      <c r="G797" s="37"/>
      <c r="H797" s="37"/>
      <c r="I797" s="37">
        <f>(1.24*3)</f>
        <v>3.7199999999999998</v>
      </c>
      <c r="J797" s="37"/>
      <c r="K797" s="37"/>
      <c r="L797" s="30">
        <f t="shared" si="13"/>
        <v>27.240000000000002</v>
      </c>
    </row>
    <row r="798" spans="1:12" x14ac:dyDescent="0.25">
      <c r="A798" s="117" t="s">
        <v>408</v>
      </c>
      <c r="B798" s="22"/>
      <c r="C798" s="37">
        <v>24.45</v>
      </c>
      <c r="D798" s="37"/>
      <c r="E798" s="37"/>
      <c r="F798" s="35">
        <v>3</v>
      </c>
      <c r="G798" s="37"/>
      <c r="H798" s="37"/>
      <c r="I798" s="37">
        <f>((6.45*3)+(4.52*3))</f>
        <v>32.909999999999997</v>
      </c>
      <c r="J798" s="37">
        <f>((0.8*2.1)*3)+((0.9*2.1)*2)</f>
        <v>8.82</v>
      </c>
      <c r="K798" s="37"/>
      <c r="L798" s="30">
        <f>(C798*F798)-I798-J798-K798</f>
        <v>31.619999999999997</v>
      </c>
    </row>
    <row r="799" spans="1:12" x14ac:dyDescent="0.25">
      <c r="A799" s="117" t="s">
        <v>423</v>
      </c>
      <c r="B799" s="22"/>
      <c r="C799" s="35">
        <v>48.35</v>
      </c>
      <c r="D799" s="105"/>
      <c r="E799" s="105"/>
      <c r="F799" s="35">
        <v>3</v>
      </c>
      <c r="G799" s="105"/>
      <c r="H799" s="105"/>
      <c r="I799" s="56">
        <f>(1.43+1.48+2.59+1.48+1.43)*2.07</f>
        <v>17.4087</v>
      </c>
      <c r="J799" s="105"/>
      <c r="K799" s="56">
        <f>(2*1.1)*7+(0.8*0.6)+(0.5*0.6)+(1.65*1.1)</f>
        <v>17.995000000000005</v>
      </c>
      <c r="L799" s="119">
        <f>(C799*F799)-I799-K799</f>
        <v>109.64630000000001</v>
      </c>
    </row>
    <row r="800" spans="1:12" x14ac:dyDescent="0.25">
      <c r="A800" s="117" t="s">
        <v>424</v>
      </c>
      <c r="B800" s="35">
        <v>19.3</v>
      </c>
      <c r="C800" s="35"/>
      <c r="D800" s="105"/>
      <c r="E800" s="105"/>
      <c r="F800" s="35"/>
      <c r="G800" s="35">
        <v>2</v>
      </c>
      <c r="H800" s="105"/>
      <c r="I800" s="105"/>
      <c r="J800" s="105"/>
      <c r="K800" s="35"/>
      <c r="L800" s="119">
        <f>B800*G800</f>
        <v>38.6</v>
      </c>
    </row>
    <row r="801" spans="1:12" x14ac:dyDescent="0.25">
      <c r="A801" s="193" t="s">
        <v>413</v>
      </c>
      <c r="B801" s="194"/>
      <c r="C801" s="194"/>
      <c r="D801" s="194"/>
      <c r="E801" s="194"/>
      <c r="F801" s="194"/>
      <c r="G801" s="194"/>
      <c r="H801" s="194"/>
      <c r="I801" s="194"/>
      <c r="J801" s="194"/>
      <c r="K801" s="194"/>
      <c r="L801" s="31">
        <f>SUM(L790:L800)</f>
        <v>413.67630000000008</v>
      </c>
    </row>
    <row r="802" spans="1:12" ht="29.25" customHeight="1" x14ac:dyDescent="0.25">
      <c r="A802" s="43" t="s">
        <v>467</v>
      </c>
      <c r="B802" s="22" t="s">
        <v>53</v>
      </c>
      <c r="C802" s="58">
        <v>190105</v>
      </c>
      <c r="D802" s="178" t="s">
        <v>344</v>
      </c>
      <c r="E802" s="178"/>
      <c r="F802" s="178"/>
      <c r="G802" s="178"/>
      <c r="H802" s="178"/>
      <c r="I802" s="178"/>
      <c r="J802" s="178"/>
      <c r="K802" s="178"/>
      <c r="L802" s="27" t="s">
        <v>24</v>
      </c>
    </row>
    <row r="803" spans="1:12" x14ac:dyDescent="0.25">
      <c r="A803" s="200" t="s">
        <v>17</v>
      </c>
      <c r="B803" s="22" t="s">
        <v>374</v>
      </c>
      <c r="C803" s="105" t="s">
        <v>384</v>
      </c>
      <c r="D803" s="105" t="s">
        <v>375</v>
      </c>
      <c r="E803" s="105" t="s">
        <v>376</v>
      </c>
      <c r="F803" s="105" t="s">
        <v>377</v>
      </c>
      <c r="G803" s="105" t="s">
        <v>17</v>
      </c>
      <c r="H803" s="105" t="s">
        <v>378</v>
      </c>
      <c r="I803" s="181" t="s">
        <v>383</v>
      </c>
      <c r="J803" s="181"/>
      <c r="K803" s="181"/>
      <c r="L803" s="182" t="s">
        <v>44</v>
      </c>
    </row>
    <row r="804" spans="1:12" x14ac:dyDescent="0.25">
      <c r="A804" s="200"/>
      <c r="B804" s="22" t="s">
        <v>24</v>
      </c>
      <c r="C804" s="105" t="s">
        <v>72</v>
      </c>
      <c r="D804" s="105" t="s">
        <v>380</v>
      </c>
      <c r="E804" s="105" t="s">
        <v>381</v>
      </c>
      <c r="F804" s="105" t="s">
        <v>382</v>
      </c>
      <c r="G804" s="105" t="s">
        <v>122</v>
      </c>
      <c r="H804" s="105" t="s">
        <v>379</v>
      </c>
      <c r="I804" s="105" t="s">
        <v>375</v>
      </c>
      <c r="J804" s="105" t="s">
        <v>376</v>
      </c>
      <c r="K804" s="105" t="s">
        <v>377</v>
      </c>
      <c r="L804" s="182"/>
    </row>
    <row r="805" spans="1:12" x14ac:dyDescent="0.25">
      <c r="A805" s="117" t="s">
        <v>400</v>
      </c>
      <c r="B805" s="22"/>
      <c r="C805" s="37">
        <v>22.62</v>
      </c>
      <c r="D805" s="37"/>
      <c r="E805" s="37"/>
      <c r="F805" s="35">
        <v>1.5</v>
      </c>
      <c r="G805" s="37"/>
      <c r="H805" s="37"/>
      <c r="I805" s="37"/>
      <c r="J805" s="37">
        <f>0.9*2.1</f>
        <v>1.8900000000000001</v>
      </c>
      <c r="K805" s="37"/>
      <c r="L805" s="30">
        <f>(C805*F805)-I805-J805-K805</f>
        <v>32.04</v>
      </c>
    </row>
    <row r="806" spans="1:12" x14ac:dyDescent="0.25">
      <c r="A806" s="117" t="s">
        <v>401</v>
      </c>
      <c r="B806" s="22"/>
      <c r="C806" s="37">
        <v>19.850000000000001</v>
      </c>
      <c r="D806" s="37"/>
      <c r="E806" s="37"/>
      <c r="F806" s="35">
        <v>1.5</v>
      </c>
      <c r="G806" s="37"/>
      <c r="H806" s="37"/>
      <c r="I806" s="37"/>
      <c r="J806" s="37">
        <f>0.9*2.1</f>
        <v>1.8900000000000001</v>
      </c>
      <c r="K806" s="37"/>
      <c r="L806" s="30">
        <f t="shared" ref="L806" si="14">(C806*F806)-I806-J806-K806</f>
        <v>27.885000000000002</v>
      </c>
    </row>
    <row r="807" spans="1:12" x14ac:dyDescent="0.25">
      <c r="A807" s="117" t="s">
        <v>408</v>
      </c>
      <c r="B807" s="22"/>
      <c r="C807" s="37">
        <v>21.63</v>
      </c>
      <c r="D807" s="37"/>
      <c r="E807" s="37"/>
      <c r="F807" s="35">
        <v>1.5</v>
      </c>
      <c r="G807" s="37"/>
      <c r="H807" s="37"/>
      <c r="I807" s="37"/>
      <c r="J807" s="37">
        <f>((0.8*2.1)*3)+((0.9*2.1)*2)</f>
        <v>8.82</v>
      </c>
      <c r="K807" s="37"/>
      <c r="L807" s="30">
        <f>(C807*F807)-I807-J807-K807</f>
        <v>23.625</v>
      </c>
    </row>
    <row r="808" spans="1:12" x14ac:dyDescent="0.25">
      <c r="A808" s="193" t="s">
        <v>413</v>
      </c>
      <c r="B808" s="194"/>
      <c r="C808" s="194"/>
      <c r="D808" s="194"/>
      <c r="E808" s="194"/>
      <c r="F808" s="194"/>
      <c r="G808" s="194"/>
      <c r="H808" s="194"/>
      <c r="I808" s="194"/>
      <c r="J808" s="194"/>
      <c r="K808" s="194"/>
      <c r="L808" s="31">
        <f>SUM(L805:L807)</f>
        <v>83.55</v>
      </c>
    </row>
    <row r="809" spans="1:12" ht="26.25" customHeight="1" x14ac:dyDescent="0.25">
      <c r="A809" s="43" t="s">
        <v>468</v>
      </c>
      <c r="B809" s="22" t="s">
        <v>53</v>
      </c>
      <c r="C809" s="58">
        <v>190117</v>
      </c>
      <c r="D809" s="178" t="s">
        <v>345</v>
      </c>
      <c r="E809" s="178"/>
      <c r="F809" s="178"/>
      <c r="G809" s="178"/>
      <c r="H809" s="178"/>
      <c r="I809" s="178"/>
      <c r="J809" s="178"/>
      <c r="K809" s="178"/>
      <c r="L809" s="27" t="s">
        <v>24</v>
      </c>
    </row>
    <row r="810" spans="1:12" x14ac:dyDescent="0.25">
      <c r="A810" s="200" t="s">
        <v>17</v>
      </c>
      <c r="B810" s="22" t="s">
        <v>374</v>
      </c>
      <c r="C810" s="105" t="s">
        <v>384</v>
      </c>
      <c r="D810" s="105" t="s">
        <v>375</v>
      </c>
      <c r="E810" s="105" t="s">
        <v>376</v>
      </c>
      <c r="F810" s="105" t="s">
        <v>377</v>
      </c>
      <c r="G810" s="105" t="s">
        <v>17</v>
      </c>
      <c r="H810" s="105" t="s">
        <v>378</v>
      </c>
      <c r="I810" s="181" t="s">
        <v>383</v>
      </c>
      <c r="J810" s="181"/>
      <c r="K810" s="181"/>
      <c r="L810" s="182" t="s">
        <v>44</v>
      </c>
    </row>
    <row r="811" spans="1:12" x14ac:dyDescent="0.25">
      <c r="A811" s="200"/>
      <c r="B811" s="22" t="s">
        <v>24</v>
      </c>
      <c r="C811" s="105" t="s">
        <v>72</v>
      </c>
      <c r="D811" s="105" t="s">
        <v>380</v>
      </c>
      <c r="E811" s="105" t="s">
        <v>381</v>
      </c>
      <c r="F811" s="105" t="s">
        <v>382</v>
      </c>
      <c r="G811" s="105" t="s">
        <v>122</v>
      </c>
      <c r="H811" s="105" t="s">
        <v>379</v>
      </c>
      <c r="I811" s="105" t="s">
        <v>375</v>
      </c>
      <c r="J811" s="105" t="s">
        <v>376</v>
      </c>
      <c r="K811" s="105" t="s">
        <v>377</v>
      </c>
      <c r="L811" s="182"/>
    </row>
    <row r="812" spans="1:12" x14ac:dyDescent="0.25">
      <c r="A812" s="117" t="s">
        <v>400</v>
      </c>
      <c r="B812" s="22"/>
      <c r="C812" s="37">
        <v>22.62</v>
      </c>
      <c r="D812" s="37"/>
      <c r="E812" s="37"/>
      <c r="F812" s="35">
        <v>3</v>
      </c>
      <c r="G812" s="37"/>
      <c r="H812" s="37"/>
      <c r="I812" s="37"/>
      <c r="J812" s="37"/>
      <c r="K812" s="37">
        <f>(2*1.1)*3</f>
        <v>6.6000000000000005</v>
      </c>
      <c r="L812" s="30">
        <f>(C812*F812)-I812-J812-K812</f>
        <v>61.26</v>
      </c>
    </row>
    <row r="813" spans="1:12" x14ac:dyDescent="0.25">
      <c r="A813" s="117" t="s">
        <v>401</v>
      </c>
      <c r="B813" s="22"/>
      <c r="C813" s="37">
        <v>19.850000000000001</v>
      </c>
      <c r="D813" s="37"/>
      <c r="E813" s="37"/>
      <c r="F813" s="35">
        <v>3</v>
      </c>
      <c r="G813" s="37"/>
      <c r="H813" s="37"/>
      <c r="I813" s="37"/>
      <c r="J813" s="37"/>
      <c r="K813" s="37">
        <f>(2*1.1)*3</f>
        <v>6.6000000000000005</v>
      </c>
      <c r="L813" s="30">
        <f t="shared" ref="L813:L819" si="15">(C813*F813)-I813-J813-K813</f>
        <v>52.95</v>
      </c>
    </row>
    <row r="814" spans="1:12" x14ac:dyDescent="0.25">
      <c r="A814" s="117" t="s">
        <v>402</v>
      </c>
      <c r="B814" s="22"/>
      <c r="C814" s="37">
        <v>8.01</v>
      </c>
      <c r="D814" s="37"/>
      <c r="E814" s="37"/>
      <c r="F814" s="35">
        <v>3</v>
      </c>
      <c r="G814" s="37"/>
      <c r="H814" s="37"/>
      <c r="I814" s="37">
        <f>(1.65*3)</f>
        <v>4.9499999999999993</v>
      </c>
      <c r="J814" s="37"/>
      <c r="K814" s="37"/>
      <c r="L814" s="30">
        <f t="shared" si="15"/>
        <v>19.080000000000002</v>
      </c>
    </row>
    <row r="815" spans="1:12" x14ac:dyDescent="0.25">
      <c r="A815" s="117" t="s">
        <v>403</v>
      </c>
      <c r="B815" s="22"/>
      <c r="C815" s="37">
        <v>8.01</v>
      </c>
      <c r="D815" s="37"/>
      <c r="E815" s="37"/>
      <c r="F815" s="35">
        <v>3</v>
      </c>
      <c r="G815" s="37"/>
      <c r="H815" s="37"/>
      <c r="I815" s="37">
        <f>(1.65*3)</f>
        <v>4.9499999999999993</v>
      </c>
      <c r="J815" s="37"/>
      <c r="K815" s="37"/>
      <c r="L815" s="30">
        <f t="shared" si="15"/>
        <v>19.080000000000002</v>
      </c>
    </row>
    <row r="816" spans="1:12" x14ac:dyDescent="0.25">
      <c r="A816" s="117" t="s">
        <v>404</v>
      </c>
      <c r="B816" s="22"/>
      <c r="C816" s="37">
        <v>6.6</v>
      </c>
      <c r="D816" s="37"/>
      <c r="E816" s="37"/>
      <c r="F816" s="35">
        <v>3</v>
      </c>
      <c r="G816" s="37"/>
      <c r="H816" s="37"/>
      <c r="I816" s="37">
        <f>(1.8*3)</f>
        <v>5.4</v>
      </c>
      <c r="J816" s="37"/>
      <c r="K816" s="37"/>
      <c r="L816" s="30">
        <f t="shared" si="15"/>
        <v>14.399999999999997</v>
      </c>
    </row>
    <row r="817" spans="1:12" x14ac:dyDescent="0.25">
      <c r="A817" s="117" t="s">
        <v>405</v>
      </c>
      <c r="B817" s="22"/>
      <c r="C817" s="37">
        <v>6.6</v>
      </c>
      <c r="D817" s="37"/>
      <c r="E817" s="37"/>
      <c r="F817" s="35">
        <v>3</v>
      </c>
      <c r="G817" s="37"/>
      <c r="H817" s="37"/>
      <c r="I817" s="37">
        <f>(1.8*3)</f>
        <v>5.4</v>
      </c>
      <c r="J817" s="37"/>
      <c r="K817" s="37"/>
      <c r="L817" s="30">
        <f t="shared" si="15"/>
        <v>14.399999999999997</v>
      </c>
    </row>
    <row r="818" spans="1:12" x14ac:dyDescent="0.25">
      <c r="A818" s="117" t="s">
        <v>406</v>
      </c>
      <c r="B818" s="22"/>
      <c r="C818" s="37">
        <v>15.21</v>
      </c>
      <c r="D818" s="37"/>
      <c r="E818" s="37"/>
      <c r="F818" s="35">
        <v>3</v>
      </c>
      <c r="G818" s="37"/>
      <c r="H818" s="37"/>
      <c r="I818" s="37">
        <f>(4.47*3)</f>
        <v>13.41</v>
      </c>
      <c r="J818" s="37">
        <f>((0.8*2.1)*2)+(0.6*2.1)</f>
        <v>4.62</v>
      </c>
      <c r="K818" s="37">
        <f>(2*1.1)</f>
        <v>2.2000000000000002</v>
      </c>
      <c r="L818" s="30">
        <f t="shared" si="15"/>
        <v>25.4</v>
      </c>
    </row>
    <row r="819" spans="1:12" x14ac:dyDescent="0.25">
      <c r="A819" s="117" t="s">
        <v>407</v>
      </c>
      <c r="B819" s="22"/>
      <c r="C819" s="37">
        <v>10.32</v>
      </c>
      <c r="D819" s="37"/>
      <c r="E819" s="37"/>
      <c r="F819" s="35">
        <v>3</v>
      </c>
      <c r="G819" s="37"/>
      <c r="H819" s="37"/>
      <c r="I819" s="37">
        <f>(1.24*3)</f>
        <v>3.7199999999999998</v>
      </c>
      <c r="J819" s="37"/>
      <c r="K819" s="37"/>
      <c r="L819" s="30">
        <f t="shared" si="15"/>
        <v>27.240000000000002</v>
      </c>
    </row>
    <row r="820" spans="1:12" x14ac:dyDescent="0.25">
      <c r="A820" s="117" t="s">
        <v>408</v>
      </c>
      <c r="B820" s="22"/>
      <c r="C820" s="37">
        <v>24.45</v>
      </c>
      <c r="D820" s="37"/>
      <c r="E820" s="37"/>
      <c r="F820" s="35">
        <v>3</v>
      </c>
      <c r="G820" s="37"/>
      <c r="H820" s="37"/>
      <c r="I820" s="37">
        <f>((6.45*3)+(4.52*3))</f>
        <v>32.909999999999997</v>
      </c>
      <c r="J820" s="37">
        <f>((0.8*2.1)*3)+((0.9*2.1)*2)</f>
        <v>8.82</v>
      </c>
      <c r="K820" s="37"/>
      <c r="L820" s="30">
        <f>(C820*F820)-I820-J820-K820</f>
        <v>31.619999999999997</v>
      </c>
    </row>
    <row r="821" spans="1:12" x14ac:dyDescent="0.25">
      <c r="A821" s="117" t="s">
        <v>423</v>
      </c>
      <c r="B821" s="22"/>
      <c r="C821" s="35">
        <v>51.17</v>
      </c>
      <c r="D821" s="105"/>
      <c r="E821" s="105"/>
      <c r="F821" s="35">
        <v>3</v>
      </c>
      <c r="G821" s="105"/>
      <c r="H821" s="105"/>
      <c r="I821" s="56">
        <f>(1.43+1.48+2.59+1.48+1.43)*2.07</f>
        <v>17.4087</v>
      </c>
      <c r="J821" s="105"/>
      <c r="K821" s="56">
        <f>(2*1.1)*7+(0.8*0.6)+(0.5*0.6)+(1.65*1.1)</f>
        <v>17.995000000000005</v>
      </c>
      <c r="L821" s="119">
        <f>(C821*F821)-I821-K821</f>
        <v>118.10629999999998</v>
      </c>
    </row>
    <row r="822" spans="1:12" x14ac:dyDescent="0.25">
      <c r="A822" s="117" t="s">
        <v>424</v>
      </c>
      <c r="B822" s="35">
        <f>B353</f>
        <v>19.3</v>
      </c>
      <c r="C822" s="35"/>
      <c r="D822" s="105"/>
      <c r="E822" s="105"/>
      <c r="F822" s="35"/>
      <c r="G822" s="35">
        <v>2</v>
      </c>
      <c r="H822" s="105"/>
      <c r="I822" s="105"/>
      <c r="J822" s="105"/>
      <c r="K822" s="35"/>
      <c r="L822" s="119">
        <f>B822*G822</f>
        <v>38.6</v>
      </c>
    </row>
    <row r="823" spans="1:12" x14ac:dyDescent="0.25">
      <c r="A823" s="193" t="s">
        <v>413</v>
      </c>
      <c r="B823" s="194"/>
      <c r="C823" s="194"/>
      <c r="D823" s="194"/>
      <c r="E823" s="194"/>
      <c r="F823" s="194"/>
      <c r="G823" s="194"/>
      <c r="H823" s="194"/>
      <c r="I823" s="194"/>
      <c r="J823" s="194"/>
      <c r="K823" s="194"/>
      <c r="L823" s="31">
        <f>SUM(L812:L822)</f>
        <v>422.13630000000006</v>
      </c>
    </row>
    <row r="824" spans="1:12" x14ac:dyDescent="0.25">
      <c r="A824" s="195" t="s">
        <v>361</v>
      </c>
      <c r="B824" s="196"/>
      <c r="C824" s="41"/>
      <c r="D824" s="191" t="s">
        <v>351</v>
      </c>
      <c r="E824" s="191"/>
      <c r="F824" s="191"/>
      <c r="G824" s="191"/>
      <c r="H824" s="191"/>
      <c r="I824" s="191"/>
      <c r="J824" s="191"/>
      <c r="K824" s="191"/>
      <c r="L824" s="192"/>
    </row>
    <row r="825" spans="1:12" ht="27.75" customHeight="1" x14ac:dyDescent="0.25">
      <c r="A825" s="43" t="s">
        <v>362</v>
      </c>
      <c r="B825" s="22" t="s">
        <v>53</v>
      </c>
      <c r="C825" s="22">
        <v>190101</v>
      </c>
      <c r="D825" s="178" t="s">
        <v>350</v>
      </c>
      <c r="E825" s="178"/>
      <c r="F825" s="178"/>
      <c r="G825" s="178"/>
      <c r="H825" s="178"/>
      <c r="I825" s="178"/>
      <c r="J825" s="178"/>
      <c r="K825" s="178"/>
      <c r="L825" s="27" t="s">
        <v>24</v>
      </c>
    </row>
    <row r="826" spans="1:12" x14ac:dyDescent="0.25">
      <c r="A826" s="200" t="s">
        <v>17</v>
      </c>
      <c r="B826" s="22" t="s">
        <v>374</v>
      </c>
      <c r="C826" s="105" t="s">
        <v>384</v>
      </c>
      <c r="D826" s="105" t="s">
        <v>375</v>
      </c>
      <c r="E826" s="105" t="s">
        <v>376</v>
      </c>
      <c r="F826" s="105" t="s">
        <v>377</v>
      </c>
      <c r="G826" s="105" t="s">
        <v>17</v>
      </c>
      <c r="H826" s="105" t="s">
        <v>378</v>
      </c>
      <c r="I826" s="181" t="s">
        <v>383</v>
      </c>
      <c r="J826" s="181"/>
      <c r="K826" s="181"/>
      <c r="L826" s="182" t="s">
        <v>44</v>
      </c>
    </row>
    <row r="827" spans="1:12" x14ac:dyDescent="0.25">
      <c r="A827" s="200"/>
      <c r="B827" s="22" t="s">
        <v>24</v>
      </c>
      <c r="C827" s="105" t="s">
        <v>72</v>
      </c>
      <c r="D827" s="105" t="s">
        <v>380</v>
      </c>
      <c r="E827" s="105" t="s">
        <v>381</v>
      </c>
      <c r="F827" s="105" t="s">
        <v>382</v>
      </c>
      <c r="G827" s="105" t="s">
        <v>122</v>
      </c>
      <c r="H827" s="105" t="s">
        <v>379</v>
      </c>
      <c r="I827" s="105" t="s">
        <v>375</v>
      </c>
      <c r="J827" s="105" t="s">
        <v>376</v>
      </c>
      <c r="K827" s="105" t="s">
        <v>377</v>
      </c>
      <c r="L827" s="182"/>
    </row>
    <row r="828" spans="1:12" x14ac:dyDescent="0.25">
      <c r="A828" s="54" t="s">
        <v>470</v>
      </c>
      <c r="B828" s="35"/>
      <c r="C828" s="37"/>
      <c r="D828" s="29"/>
      <c r="E828" s="35">
        <v>0.9</v>
      </c>
      <c r="F828" s="35">
        <v>2.1</v>
      </c>
      <c r="G828" s="29">
        <v>2</v>
      </c>
      <c r="H828" s="29"/>
      <c r="I828" s="29"/>
      <c r="J828" s="29"/>
      <c r="K828" s="29"/>
      <c r="L828" s="119">
        <f>E828*F828*G828</f>
        <v>3.7800000000000002</v>
      </c>
    </row>
    <row r="829" spans="1:12" x14ac:dyDescent="0.25">
      <c r="A829" s="193" t="s">
        <v>413</v>
      </c>
      <c r="B829" s="194"/>
      <c r="C829" s="194"/>
      <c r="D829" s="194"/>
      <c r="E829" s="194"/>
      <c r="F829" s="194"/>
      <c r="G829" s="194"/>
      <c r="H829" s="194"/>
      <c r="I829" s="194"/>
      <c r="J829" s="194"/>
      <c r="K829" s="194"/>
      <c r="L829" s="31">
        <f>SUM(L827:L828)</f>
        <v>3.7800000000000002</v>
      </c>
    </row>
    <row r="830" spans="1:12" x14ac:dyDescent="0.25">
      <c r="A830" s="195" t="s">
        <v>367</v>
      </c>
      <c r="B830" s="196"/>
      <c r="C830" s="41"/>
      <c r="D830" s="191" t="s">
        <v>469</v>
      </c>
      <c r="E830" s="191"/>
      <c r="F830" s="191"/>
      <c r="G830" s="191"/>
      <c r="H830" s="191"/>
      <c r="I830" s="191"/>
      <c r="J830" s="191"/>
      <c r="K830" s="191"/>
      <c r="L830" s="192"/>
    </row>
    <row r="831" spans="1:12" ht="27.75" customHeight="1" x14ac:dyDescent="0.25">
      <c r="A831" s="43" t="s">
        <v>368</v>
      </c>
      <c r="B831" s="22" t="s">
        <v>53</v>
      </c>
      <c r="C831" s="22">
        <v>190417</v>
      </c>
      <c r="D831" s="178" t="s">
        <v>354</v>
      </c>
      <c r="E831" s="178"/>
      <c r="F831" s="178"/>
      <c r="G831" s="178"/>
      <c r="H831" s="178"/>
      <c r="I831" s="178"/>
      <c r="J831" s="178"/>
      <c r="K831" s="178"/>
      <c r="L831" s="27" t="s">
        <v>24</v>
      </c>
    </row>
    <row r="832" spans="1:12" x14ac:dyDescent="0.25">
      <c r="A832" s="200" t="s">
        <v>17</v>
      </c>
      <c r="B832" s="22" t="s">
        <v>374</v>
      </c>
      <c r="C832" s="105" t="s">
        <v>384</v>
      </c>
      <c r="D832" s="105" t="s">
        <v>375</v>
      </c>
      <c r="E832" s="105" t="s">
        <v>376</v>
      </c>
      <c r="F832" s="105" t="s">
        <v>377</v>
      </c>
      <c r="G832" s="105" t="s">
        <v>17</v>
      </c>
      <c r="H832" s="105" t="s">
        <v>378</v>
      </c>
      <c r="I832" s="181" t="s">
        <v>383</v>
      </c>
      <c r="J832" s="181"/>
      <c r="K832" s="181"/>
      <c r="L832" s="182" t="s">
        <v>44</v>
      </c>
    </row>
    <row r="833" spans="1:12" x14ac:dyDescent="0.25">
      <c r="A833" s="200"/>
      <c r="B833" s="22" t="s">
        <v>24</v>
      </c>
      <c r="C833" s="105" t="s">
        <v>72</v>
      </c>
      <c r="D833" s="105" t="s">
        <v>380</v>
      </c>
      <c r="E833" s="105" t="s">
        <v>381</v>
      </c>
      <c r="F833" s="105" t="s">
        <v>382</v>
      </c>
      <c r="G833" s="105" t="s">
        <v>122</v>
      </c>
      <c r="H833" s="105" t="s">
        <v>379</v>
      </c>
      <c r="I833" s="105" t="s">
        <v>375</v>
      </c>
      <c r="J833" s="105" t="s">
        <v>376</v>
      </c>
      <c r="K833" s="105" t="s">
        <v>377</v>
      </c>
      <c r="L833" s="182"/>
    </row>
    <row r="834" spans="1:12" x14ac:dyDescent="0.25">
      <c r="A834" s="118" t="s">
        <v>405</v>
      </c>
      <c r="B834" s="35"/>
      <c r="C834" s="37"/>
      <c r="D834" s="37"/>
      <c r="E834" s="35">
        <v>1.35</v>
      </c>
      <c r="F834" s="35">
        <v>1.1000000000000001</v>
      </c>
      <c r="G834" s="37"/>
      <c r="H834" s="37"/>
      <c r="I834" s="37"/>
      <c r="J834" s="37"/>
      <c r="K834" s="37"/>
      <c r="L834" s="119">
        <f>E834*F834</f>
        <v>1.4850000000000003</v>
      </c>
    </row>
    <row r="835" spans="1:12" x14ac:dyDescent="0.25">
      <c r="A835" s="54" t="s">
        <v>408</v>
      </c>
      <c r="B835" s="35"/>
      <c r="C835" s="37"/>
      <c r="D835" s="29"/>
      <c r="E835" s="35">
        <f>1.44+1.44+1.48+1.48</f>
        <v>5.84</v>
      </c>
      <c r="F835" s="35">
        <v>1.2</v>
      </c>
      <c r="G835" s="29"/>
      <c r="H835" s="29"/>
      <c r="I835" s="29"/>
      <c r="J835" s="29"/>
      <c r="K835" s="29"/>
      <c r="L835" s="119">
        <f>E835*F835</f>
        <v>7.008</v>
      </c>
    </row>
    <row r="836" spans="1:12" x14ac:dyDescent="0.25">
      <c r="A836" s="193" t="s">
        <v>413</v>
      </c>
      <c r="B836" s="194"/>
      <c r="C836" s="194"/>
      <c r="D836" s="194"/>
      <c r="E836" s="194"/>
      <c r="F836" s="194"/>
      <c r="G836" s="194"/>
      <c r="H836" s="194"/>
      <c r="I836" s="194"/>
      <c r="J836" s="194"/>
      <c r="K836" s="194"/>
      <c r="L836" s="31">
        <f>SUM(L834:L835)</f>
        <v>8.4930000000000003</v>
      </c>
    </row>
    <row r="837" spans="1:12" ht="15" customHeight="1" x14ac:dyDescent="0.25">
      <c r="A837" s="189" t="s">
        <v>355</v>
      </c>
      <c r="B837" s="190"/>
      <c r="C837" s="190" t="s">
        <v>356</v>
      </c>
      <c r="D837" s="190"/>
      <c r="E837" s="190"/>
      <c r="F837" s="190"/>
      <c r="G837" s="190"/>
      <c r="H837" s="190"/>
      <c r="I837" s="190"/>
      <c r="J837" s="190"/>
      <c r="K837" s="190"/>
      <c r="L837" s="199"/>
    </row>
    <row r="838" spans="1:12" x14ac:dyDescent="0.25">
      <c r="A838" s="195" t="s">
        <v>359</v>
      </c>
      <c r="B838" s="196"/>
      <c r="C838" s="41"/>
      <c r="D838" s="191" t="s">
        <v>357</v>
      </c>
      <c r="E838" s="191"/>
      <c r="F838" s="191"/>
      <c r="G838" s="191"/>
      <c r="H838" s="191"/>
      <c r="I838" s="191"/>
      <c r="J838" s="191"/>
      <c r="K838" s="191"/>
      <c r="L838" s="192"/>
    </row>
    <row r="839" spans="1:12" ht="28.5" customHeight="1" x14ac:dyDescent="0.25">
      <c r="A839" s="43" t="s">
        <v>360</v>
      </c>
      <c r="B839" s="22" t="s">
        <v>53</v>
      </c>
      <c r="C839" s="22">
        <v>200130</v>
      </c>
      <c r="D839" s="178" t="s">
        <v>358</v>
      </c>
      <c r="E839" s="178"/>
      <c r="F839" s="178"/>
      <c r="G839" s="178"/>
      <c r="H839" s="178"/>
      <c r="I839" s="178"/>
      <c r="J839" s="178"/>
      <c r="K839" s="178"/>
      <c r="L839" s="27" t="s">
        <v>72</v>
      </c>
    </row>
    <row r="840" spans="1:12" x14ac:dyDescent="0.25">
      <c r="A840" s="200" t="s">
        <v>17</v>
      </c>
      <c r="B840" s="22" t="s">
        <v>374</v>
      </c>
      <c r="C840" s="105" t="s">
        <v>384</v>
      </c>
      <c r="D840" s="105" t="s">
        <v>375</v>
      </c>
      <c r="E840" s="105" t="s">
        <v>376</v>
      </c>
      <c r="F840" s="105" t="s">
        <v>377</v>
      </c>
      <c r="G840" s="105" t="s">
        <v>17</v>
      </c>
      <c r="H840" s="105" t="s">
        <v>378</v>
      </c>
      <c r="I840" s="181" t="s">
        <v>383</v>
      </c>
      <c r="J840" s="181"/>
      <c r="K840" s="181"/>
      <c r="L840" s="182" t="s">
        <v>44</v>
      </c>
    </row>
    <row r="841" spans="1:12" x14ac:dyDescent="0.25">
      <c r="A841" s="200"/>
      <c r="B841" s="22" t="s">
        <v>24</v>
      </c>
      <c r="C841" s="105" t="s">
        <v>72</v>
      </c>
      <c r="D841" s="105" t="s">
        <v>380</v>
      </c>
      <c r="E841" s="105" t="s">
        <v>381</v>
      </c>
      <c r="F841" s="105" t="s">
        <v>382</v>
      </c>
      <c r="G841" s="105" t="s">
        <v>122</v>
      </c>
      <c r="H841" s="105" t="s">
        <v>379</v>
      </c>
      <c r="I841" s="105" t="s">
        <v>375</v>
      </c>
      <c r="J841" s="105" t="s">
        <v>376</v>
      </c>
      <c r="K841" s="105" t="s">
        <v>377</v>
      </c>
      <c r="L841" s="182"/>
    </row>
    <row r="842" spans="1:12" x14ac:dyDescent="0.25">
      <c r="A842" s="118"/>
      <c r="B842" s="35"/>
      <c r="C842" s="35">
        <v>76</v>
      </c>
      <c r="D842" s="37"/>
      <c r="E842" s="35"/>
      <c r="F842" s="35"/>
      <c r="G842" s="37"/>
      <c r="H842" s="37"/>
      <c r="I842" s="37"/>
      <c r="J842" s="37"/>
      <c r="K842" s="37"/>
      <c r="L842" s="119">
        <f>C842</f>
        <v>76</v>
      </c>
    </row>
    <row r="843" spans="1:12" x14ac:dyDescent="0.25">
      <c r="A843" s="193" t="s">
        <v>413</v>
      </c>
      <c r="B843" s="194"/>
      <c r="C843" s="194"/>
      <c r="D843" s="194"/>
      <c r="E843" s="194"/>
      <c r="F843" s="194"/>
      <c r="G843" s="194"/>
      <c r="H843" s="194"/>
      <c r="I843" s="194"/>
      <c r="J843" s="194"/>
      <c r="K843" s="194"/>
      <c r="L843" s="31">
        <f>SUM(L842:L842)</f>
        <v>76</v>
      </c>
    </row>
    <row r="844" spans="1:12" x14ac:dyDescent="0.25">
      <c r="A844" s="153" t="s">
        <v>361</v>
      </c>
      <c r="B844" s="41"/>
      <c r="C844" s="41"/>
      <c r="D844" s="191" t="s">
        <v>364</v>
      </c>
      <c r="E844" s="191"/>
      <c r="F844" s="191"/>
      <c r="G844" s="191"/>
      <c r="H844" s="191"/>
      <c r="I844" s="191"/>
      <c r="J844" s="191"/>
      <c r="K844" s="191"/>
      <c r="L844" s="192"/>
    </row>
    <row r="845" spans="1:12" ht="26.25" customHeight="1" x14ac:dyDescent="0.25">
      <c r="A845" s="43" t="s">
        <v>362</v>
      </c>
      <c r="B845" s="22" t="s">
        <v>53</v>
      </c>
      <c r="C845" s="22">
        <v>200209</v>
      </c>
      <c r="D845" s="178" t="s">
        <v>363</v>
      </c>
      <c r="E845" s="178"/>
      <c r="F845" s="178"/>
      <c r="G845" s="178"/>
      <c r="H845" s="178"/>
      <c r="I845" s="178"/>
      <c r="J845" s="178"/>
      <c r="K845" s="178"/>
      <c r="L845" s="27" t="s">
        <v>24</v>
      </c>
    </row>
    <row r="846" spans="1:12" x14ac:dyDescent="0.25">
      <c r="A846" s="200" t="s">
        <v>17</v>
      </c>
      <c r="B846" s="22" t="s">
        <v>374</v>
      </c>
      <c r="C846" s="105" t="s">
        <v>384</v>
      </c>
      <c r="D846" s="105" t="s">
        <v>375</v>
      </c>
      <c r="E846" s="105" t="s">
        <v>376</v>
      </c>
      <c r="F846" s="105" t="s">
        <v>377</v>
      </c>
      <c r="G846" s="105" t="s">
        <v>17</v>
      </c>
      <c r="H846" s="105" t="s">
        <v>378</v>
      </c>
      <c r="I846" s="181" t="s">
        <v>383</v>
      </c>
      <c r="J846" s="181"/>
      <c r="K846" s="181"/>
      <c r="L846" s="182" t="s">
        <v>44</v>
      </c>
    </row>
    <row r="847" spans="1:12" x14ac:dyDescent="0.25">
      <c r="A847" s="200"/>
      <c r="B847" s="22" t="s">
        <v>24</v>
      </c>
      <c r="C847" s="105" t="s">
        <v>72</v>
      </c>
      <c r="D847" s="105" t="s">
        <v>380</v>
      </c>
      <c r="E847" s="105" t="s">
        <v>381</v>
      </c>
      <c r="F847" s="105" t="s">
        <v>382</v>
      </c>
      <c r="G847" s="105" t="s">
        <v>122</v>
      </c>
      <c r="H847" s="105" t="s">
        <v>379</v>
      </c>
      <c r="I847" s="105" t="s">
        <v>375</v>
      </c>
      <c r="J847" s="105" t="s">
        <v>376</v>
      </c>
      <c r="K847" s="105" t="s">
        <v>377</v>
      </c>
      <c r="L847" s="182"/>
    </row>
    <row r="848" spans="1:12" x14ac:dyDescent="0.25">
      <c r="A848" s="118"/>
      <c r="B848" s="35">
        <v>43.5</v>
      </c>
      <c r="C848" s="35"/>
      <c r="D848" s="37"/>
      <c r="E848" s="35"/>
      <c r="F848" s="35"/>
      <c r="G848" s="37"/>
      <c r="H848" s="37"/>
      <c r="I848" s="37"/>
      <c r="J848" s="37"/>
      <c r="K848" s="37"/>
      <c r="L848" s="119">
        <f>B848</f>
        <v>43.5</v>
      </c>
    </row>
    <row r="849" spans="1:12" x14ac:dyDescent="0.25">
      <c r="A849" s="193" t="s">
        <v>413</v>
      </c>
      <c r="B849" s="194"/>
      <c r="C849" s="194"/>
      <c r="D849" s="194"/>
      <c r="E849" s="194"/>
      <c r="F849" s="194"/>
      <c r="G849" s="194"/>
      <c r="H849" s="194"/>
      <c r="I849" s="194"/>
      <c r="J849" s="194"/>
      <c r="K849" s="194"/>
      <c r="L849" s="31">
        <f>SUM(L848:L848)</f>
        <v>43.5</v>
      </c>
    </row>
    <row r="850" spans="1:12" x14ac:dyDescent="0.25">
      <c r="A850" s="153" t="s">
        <v>367</v>
      </c>
      <c r="B850" s="41"/>
      <c r="C850" s="41"/>
      <c r="D850" s="191" t="s">
        <v>365</v>
      </c>
      <c r="E850" s="191"/>
      <c r="F850" s="191"/>
      <c r="G850" s="191"/>
      <c r="H850" s="191"/>
      <c r="I850" s="191"/>
      <c r="J850" s="191"/>
      <c r="K850" s="191"/>
      <c r="L850" s="192"/>
    </row>
    <row r="851" spans="1:12" x14ac:dyDescent="0.25">
      <c r="A851" s="43" t="s">
        <v>368</v>
      </c>
      <c r="B851" s="22" t="s">
        <v>53</v>
      </c>
      <c r="C851" s="22">
        <v>200401</v>
      </c>
      <c r="D851" s="178" t="s">
        <v>366</v>
      </c>
      <c r="E851" s="178"/>
      <c r="F851" s="178"/>
      <c r="G851" s="178"/>
      <c r="H851" s="178"/>
      <c r="I851" s="178"/>
      <c r="J851" s="178"/>
      <c r="K851" s="178"/>
      <c r="L851" s="27" t="s">
        <v>24</v>
      </c>
    </row>
    <row r="852" spans="1:12" x14ac:dyDescent="0.25">
      <c r="A852" s="200" t="s">
        <v>17</v>
      </c>
      <c r="B852" s="22" t="s">
        <v>374</v>
      </c>
      <c r="C852" s="105" t="s">
        <v>384</v>
      </c>
      <c r="D852" s="105" t="s">
        <v>375</v>
      </c>
      <c r="E852" s="105" t="s">
        <v>376</v>
      </c>
      <c r="F852" s="105" t="s">
        <v>377</v>
      </c>
      <c r="G852" s="105" t="s">
        <v>17</v>
      </c>
      <c r="H852" s="105" t="s">
        <v>378</v>
      </c>
      <c r="I852" s="181" t="s">
        <v>383</v>
      </c>
      <c r="J852" s="181"/>
      <c r="K852" s="181"/>
      <c r="L852" s="182" t="s">
        <v>44</v>
      </c>
    </row>
    <row r="853" spans="1:12" x14ac:dyDescent="0.25">
      <c r="A853" s="200"/>
      <c r="B853" s="22" t="s">
        <v>24</v>
      </c>
      <c r="C853" s="105" t="s">
        <v>72</v>
      </c>
      <c r="D853" s="105" t="s">
        <v>380</v>
      </c>
      <c r="E853" s="105" t="s">
        <v>381</v>
      </c>
      <c r="F853" s="105" t="s">
        <v>382</v>
      </c>
      <c r="G853" s="105" t="s">
        <v>122</v>
      </c>
      <c r="H853" s="105" t="s">
        <v>379</v>
      </c>
      <c r="I853" s="105" t="s">
        <v>375</v>
      </c>
      <c r="J853" s="105" t="s">
        <v>376</v>
      </c>
      <c r="K853" s="105" t="s">
        <v>377</v>
      </c>
      <c r="L853" s="182"/>
    </row>
    <row r="854" spans="1:12" x14ac:dyDescent="0.25">
      <c r="A854" s="118"/>
      <c r="B854" s="35">
        <v>134.19</v>
      </c>
      <c r="C854" s="35"/>
      <c r="D854" s="37"/>
      <c r="E854" s="35"/>
      <c r="F854" s="35"/>
      <c r="G854" s="37"/>
      <c r="H854" s="37"/>
      <c r="I854" s="37"/>
      <c r="J854" s="37"/>
      <c r="K854" s="37"/>
      <c r="L854" s="119">
        <f>B854</f>
        <v>134.19</v>
      </c>
    </row>
    <row r="855" spans="1:12" x14ac:dyDescent="0.25">
      <c r="A855" s="193" t="s">
        <v>413</v>
      </c>
      <c r="B855" s="194"/>
      <c r="C855" s="194"/>
      <c r="D855" s="194"/>
      <c r="E855" s="194"/>
      <c r="F855" s="194"/>
      <c r="G855" s="194"/>
      <c r="H855" s="194"/>
      <c r="I855" s="194"/>
      <c r="J855" s="194"/>
      <c r="K855" s="194"/>
      <c r="L855" s="31">
        <f>SUM(L854:L854)</f>
        <v>134.19</v>
      </c>
    </row>
    <row r="856" spans="1:12" ht="15" customHeight="1" x14ac:dyDescent="0.25">
      <c r="A856" s="153" t="s">
        <v>355</v>
      </c>
      <c r="B856" s="41"/>
      <c r="C856" s="41"/>
      <c r="D856" s="191" t="s">
        <v>369</v>
      </c>
      <c r="E856" s="191"/>
      <c r="F856" s="191"/>
      <c r="G856" s="191"/>
      <c r="H856" s="191"/>
      <c r="I856" s="191"/>
      <c r="J856" s="191"/>
      <c r="K856" s="191"/>
      <c r="L856" s="192"/>
    </row>
    <row r="857" spans="1:12" x14ac:dyDescent="0.25">
      <c r="A857" s="153" t="s">
        <v>359</v>
      </c>
      <c r="B857" s="41"/>
      <c r="C857" s="41"/>
      <c r="D857" s="191" t="s">
        <v>370</v>
      </c>
      <c r="E857" s="191"/>
      <c r="F857" s="191"/>
      <c r="G857" s="191"/>
      <c r="H857" s="191"/>
      <c r="I857" s="191"/>
      <c r="J857" s="191"/>
      <c r="K857" s="191"/>
      <c r="L857" s="192"/>
    </row>
    <row r="858" spans="1:12" ht="27" customHeight="1" x14ac:dyDescent="0.25">
      <c r="A858" s="43" t="s">
        <v>360</v>
      </c>
      <c r="B858" s="22" t="s">
        <v>53</v>
      </c>
      <c r="C858" s="22">
        <v>210113</v>
      </c>
      <c r="D858" s="178" t="s">
        <v>371</v>
      </c>
      <c r="E858" s="178"/>
      <c r="F858" s="178"/>
      <c r="G858" s="178"/>
      <c r="H858" s="178"/>
      <c r="I858" s="178"/>
      <c r="J858" s="178"/>
      <c r="K858" s="178"/>
      <c r="L858" s="27" t="s">
        <v>215</v>
      </c>
    </row>
    <row r="859" spans="1:12" x14ac:dyDescent="0.25">
      <c r="A859" s="200" t="s">
        <v>17</v>
      </c>
      <c r="B859" s="22" t="s">
        <v>374</v>
      </c>
      <c r="C859" s="105" t="s">
        <v>384</v>
      </c>
      <c r="D859" s="105" t="s">
        <v>375</v>
      </c>
      <c r="E859" s="105" t="s">
        <v>376</v>
      </c>
      <c r="F859" s="105" t="s">
        <v>377</v>
      </c>
      <c r="G859" s="105" t="s">
        <v>17</v>
      </c>
      <c r="H859" s="105" t="s">
        <v>378</v>
      </c>
      <c r="I859" s="181" t="s">
        <v>383</v>
      </c>
      <c r="J859" s="181"/>
      <c r="K859" s="181"/>
      <c r="L859" s="182" t="s">
        <v>44</v>
      </c>
    </row>
    <row r="860" spans="1:12" x14ac:dyDescent="0.25">
      <c r="A860" s="200"/>
      <c r="B860" s="22" t="s">
        <v>24</v>
      </c>
      <c r="C860" s="105" t="s">
        <v>72</v>
      </c>
      <c r="D860" s="105" t="s">
        <v>380</v>
      </c>
      <c r="E860" s="105" t="s">
        <v>381</v>
      </c>
      <c r="F860" s="105" t="s">
        <v>382</v>
      </c>
      <c r="G860" s="105" t="s">
        <v>122</v>
      </c>
      <c r="H860" s="105" t="s">
        <v>379</v>
      </c>
      <c r="I860" s="105" t="s">
        <v>375</v>
      </c>
      <c r="J860" s="105" t="s">
        <v>376</v>
      </c>
      <c r="K860" s="105" t="s">
        <v>377</v>
      </c>
      <c r="L860" s="182"/>
    </row>
    <row r="861" spans="1:12" x14ac:dyDescent="0.25">
      <c r="A861" s="118"/>
      <c r="B861" s="35"/>
      <c r="C861" s="35"/>
      <c r="D861" s="37"/>
      <c r="E861" s="35"/>
      <c r="F861" s="35"/>
      <c r="G861" s="37">
        <v>2</v>
      </c>
      <c r="H861" s="37"/>
      <c r="I861" s="37"/>
      <c r="J861" s="37"/>
      <c r="K861" s="37"/>
      <c r="L861" s="119">
        <f>G861</f>
        <v>2</v>
      </c>
    </row>
    <row r="862" spans="1:12" x14ac:dyDescent="0.25">
      <c r="A862" s="193" t="s">
        <v>413</v>
      </c>
      <c r="B862" s="194"/>
      <c r="C862" s="194"/>
      <c r="D862" s="194"/>
      <c r="E862" s="194"/>
      <c r="F862" s="194"/>
      <c r="G862" s="194"/>
      <c r="H862" s="194"/>
      <c r="I862" s="194"/>
      <c r="J862" s="194"/>
      <c r="K862" s="194"/>
      <c r="L862" s="31">
        <f>SUM(L861:L861)</f>
        <v>2</v>
      </c>
    </row>
    <row r="863" spans="1:12" x14ac:dyDescent="0.25">
      <c r="A863" s="153" t="s">
        <v>361</v>
      </c>
      <c r="B863" s="41"/>
      <c r="C863" s="41"/>
      <c r="D863" s="191" t="s">
        <v>372</v>
      </c>
      <c r="E863" s="191"/>
      <c r="F863" s="191"/>
      <c r="G863" s="191"/>
      <c r="H863" s="191"/>
      <c r="I863" s="191"/>
      <c r="J863" s="191"/>
      <c r="K863" s="191"/>
      <c r="L863" s="192"/>
    </row>
    <row r="864" spans="1:12" x14ac:dyDescent="0.25">
      <c r="A864" s="43" t="s">
        <v>362</v>
      </c>
      <c r="B864" s="22" t="s">
        <v>53</v>
      </c>
      <c r="C864" s="22">
        <v>210210</v>
      </c>
      <c r="D864" s="178" t="s">
        <v>373</v>
      </c>
      <c r="E864" s="178"/>
      <c r="F864" s="178"/>
      <c r="G864" s="178"/>
      <c r="H864" s="178"/>
      <c r="I864" s="178"/>
      <c r="J864" s="178"/>
      <c r="K864" s="178"/>
      <c r="L864" s="27" t="s">
        <v>24</v>
      </c>
    </row>
    <row r="865" spans="1:12" x14ac:dyDescent="0.25">
      <c r="A865" s="200" t="s">
        <v>17</v>
      </c>
      <c r="B865" s="22" t="s">
        <v>374</v>
      </c>
      <c r="C865" s="105" t="s">
        <v>384</v>
      </c>
      <c r="D865" s="105" t="s">
        <v>375</v>
      </c>
      <c r="E865" s="105" t="s">
        <v>376</v>
      </c>
      <c r="F865" s="105" t="s">
        <v>377</v>
      </c>
      <c r="G865" s="105" t="s">
        <v>17</v>
      </c>
      <c r="H865" s="105" t="s">
        <v>378</v>
      </c>
      <c r="I865" s="181" t="s">
        <v>383</v>
      </c>
      <c r="J865" s="181"/>
      <c r="K865" s="181"/>
      <c r="L865" s="182" t="s">
        <v>44</v>
      </c>
    </row>
    <row r="866" spans="1:12" x14ac:dyDescent="0.25">
      <c r="A866" s="200"/>
      <c r="B866" s="22" t="s">
        <v>24</v>
      </c>
      <c r="C866" s="105" t="s">
        <v>72</v>
      </c>
      <c r="D866" s="105" t="s">
        <v>380</v>
      </c>
      <c r="E866" s="105" t="s">
        <v>381</v>
      </c>
      <c r="F866" s="105" t="s">
        <v>382</v>
      </c>
      <c r="G866" s="105" t="s">
        <v>122</v>
      </c>
      <c r="H866" s="105" t="s">
        <v>379</v>
      </c>
      <c r="I866" s="105" t="s">
        <v>375</v>
      </c>
      <c r="J866" s="105" t="s">
        <v>376</v>
      </c>
      <c r="K866" s="105" t="s">
        <v>377</v>
      </c>
      <c r="L866" s="182"/>
    </row>
    <row r="867" spans="1:12" x14ac:dyDescent="0.25">
      <c r="A867" s="118"/>
      <c r="B867" s="35">
        <f>1.28*3</f>
        <v>3.84</v>
      </c>
      <c r="C867" s="35"/>
      <c r="D867" s="37"/>
      <c r="E867" s="35"/>
      <c r="F867" s="35"/>
      <c r="G867" s="37"/>
      <c r="H867" s="37"/>
      <c r="I867" s="37"/>
      <c r="J867" s="37"/>
      <c r="K867" s="37"/>
      <c r="L867" s="119">
        <f>B867</f>
        <v>3.84</v>
      </c>
    </row>
    <row r="868" spans="1:12" ht="15.75" thickBot="1" x14ac:dyDescent="0.3">
      <c r="A868" s="197" t="s">
        <v>413</v>
      </c>
      <c r="B868" s="198"/>
      <c r="C868" s="198"/>
      <c r="D868" s="198"/>
      <c r="E868" s="198"/>
      <c r="F868" s="198"/>
      <c r="G868" s="198"/>
      <c r="H868" s="198"/>
      <c r="I868" s="198"/>
      <c r="J868" s="198"/>
      <c r="K868" s="198"/>
      <c r="L868" s="121">
        <f>SUM(L867:L867)</f>
        <v>3.84</v>
      </c>
    </row>
    <row r="869" spans="1:12" x14ac:dyDescent="0.25">
      <c r="F869" s="48"/>
      <c r="G869" s="48"/>
    </row>
    <row r="870" spans="1:12" x14ac:dyDescent="0.25">
      <c r="F870" s="48"/>
      <c r="G870" s="48"/>
    </row>
    <row r="871" spans="1:12" x14ac:dyDescent="0.25">
      <c r="F871" s="48"/>
      <c r="G871" s="48"/>
    </row>
    <row r="872" spans="1:12" x14ac:dyDescent="0.25">
      <c r="A872" s="221" t="s">
        <v>543</v>
      </c>
      <c r="B872" s="221"/>
      <c r="C872" s="221"/>
      <c r="D872" s="221"/>
      <c r="E872" s="221"/>
      <c r="F872" s="221"/>
      <c r="G872" s="221"/>
      <c r="H872" s="221"/>
      <c r="I872" s="221"/>
      <c r="J872" s="221"/>
      <c r="K872" s="221"/>
      <c r="L872" s="221"/>
    </row>
    <row r="873" spans="1:12" x14ac:dyDescent="0.25">
      <c r="A873" s="49"/>
      <c r="B873" s="50"/>
      <c r="C873" s="49"/>
      <c r="D873" s="49"/>
      <c r="E873" s="49"/>
      <c r="F873" s="51"/>
      <c r="G873" s="51"/>
      <c r="H873" s="49"/>
      <c r="I873" s="49"/>
      <c r="J873" s="49"/>
      <c r="K873" s="49"/>
    </row>
    <row r="874" spans="1:12" x14ac:dyDescent="0.25">
      <c r="A874" s="49"/>
      <c r="B874" s="50"/>
      <c r="C874" s="49"/>
      <c r="D874" s="49"/>
      <c r="E874" s="49"/>
      <c r="F874" s="51"/>
      <c r="G874" s="51"/>
      <c r="H874" s="49"/>
      <c r="I874" s="49"/>
      <c r="J874" s="49"/>
      <c r="K874" s="49"/>
    </row>
    <row r="875" spans="1:12" x14ac:dyDescent="0.25">
      <c r="F875" s="52"/>
      <c r="G875" s="52"/>
    </row>
    <row r="876" spans="1:12" x14ac:dyDescent="0.25">
      <c r="A876" s="221" t="s">
        <v>75</v>
      </c>
      <c r="B876" s="221"/>
      <c r="C876" s="221"/>
      <c r="D876" s="221"/>
      <c r="E876" s="221"/>
      <c r="F876" s="221"/>
      <c r="G876" s="221"/>
      <c r="H876" s="221"/>
      <c r="I876" s="221"/>
      <c r="J876" s="221"/>
      <c r="K876" s="221"/>
      <c r="L876" s="221"/>
    </row>
    <row r="877" spans="1:12" x14ac:dyDescent="0.25">
      <c r="A877" s="221" t="s">
        <v>76</v>
      </c>
      <c r="B877" s="221"/>
      <c r="C877" s="221"/>
      <c r="D877" s="221"/>
      <c r="E877" s="221"/>
      <c r="F877" s="221"/>
      <c r="G877" s="221"/>
      <c r="H877" s="221"/>
      <c r="I877" s="221"/>
      <c r="J877" s="221"/>
      <c r="K877" s="221"/>
      <c r="L877" s="221"/>
    </row>
    <row r="878" spans="1:12" x14ac:dyDescent="0.25">
      <c r="F878" s="48"/>
      <c r="G878" s="48"/>
    </row>
    <row r="879" spans="1:12" x14ac:dyDescent="0.25">
      <c r="F879" s="48"/>
      <c r="G879" s="48"/>
    </row>
    <row r="880" spans="1:12" x14ac:dyDescent="0.25">
      <c r="F880" s="48"/>
      <c r="G880" s="48"/>
    </row>
    <row r="881" spans="5:7" x14ac:dyDescent="0.25">
      <c r="F881" s="48"/>
      <c r="G881" s="48"/>
    </row>
    <row r="882" spans="5:7" x14ac:dyDescent="0.25">
      <c r="F882" s="48"/>
      <c r="G882" s="48"/>
    </row>
    <row r="883" spans="5:7" x14ac:dyDescent="0.25">
      <c r="F883" s="48"/>
      <c r="G883" s="48"/>
    </row>
    <row r="884" spans="5:7" x14ac:dyDescent="0.25">
      <c r="F884" s="48"/>
      <c r="G884" s="48"/>
    </row>
    <row r="885" spans="5:7" x14ac:dyDescent="0.25">
      <c r="F885" s="48"/>
      <c r="G885" s="48"/>
    </row>
    <row r="886" spans="5:7" ht="25.5" x14ac:dyDescent="0.25">
      <c r="E886" s="117" t="s">
        <v>400</v>
      </c>
      <c r="F886" s="35">
        <v>28.99</v>
      </c>
      <c r="G886" s="48"/>
    </row>
    <row r="887" spans="5:7" ht="25.5" x14ac:dyDescent="0.25">
      <c r="E887" s="117" t="s">
        <v>401</v>
      </c>
      <c r="F887" s="35">
        <v>19.850000000000001</v>
      </c>
      <c r="G887" s="48"/>
    </row>
    <row r="888" spans="5:7" x14ac:dyDescent="0.25">
      <c r="E888" s="117" t="s">
        <v>408</v>
      </c>
      <c r="F888" s="35">
        <v>19.850000000000001</v>
      </c>
      <c r="G888" s="48"/>
    </row>
    <row r="889" spans="5:7" x14ac:dyDescent="0.25">
      <c r="F889" s="48"/>
      <c r="G889" s="48"/>
    </row>
    <row r="890" spans="5:7" x14ac:dyDescent="0.25">
      <c r="F890" s="48"/>
      <c r="G890" s="48"/>
    </row>
    <row r="891" spans="5:7" x14ac:dyDescent="0.25">
      <c r="F891" s="48"/>
      <c r="G891" s="48"/>
    </row>
    <row r="892" spans="5:7" x14ac:dyDescent="0.25">
      <c r="F892" s="48"/>
      <c r="G892" s="48"/>
    </row>
    <row r="893" spans="5:7" x14ac:dyDescent="0.25">
      <c r="F893" s="48"/>
      <c r="G893" s="48"/>
    </row>
    <row r="894" spans="5:7" x14ac:dyDescent="0.25">
      <c r="F894" s="48"/>
      <c r="G894" s="48"/>
    </row>
    <row r="895" spans="5:7" x14ac:dyDescent="0.25">
      <c r="F895" s="48"/>
      <c r="G895" s="48"/>
    </row>
    <row r="896" spans="5:7" x14ac:dyDescent="0.25">
      <c r="F896" s="48"/>
      <c r="G896" s="48"/>
    </row>
    <row r="897" spans="6:7" x14ac:dyDescent="0.25">
      <c r="F897" s="48"/>
      <c r="G897" s="48"/>
    </row>
    <row r="898" spans="6:7" x14ac:dyDescent="0.25">
      <c r="F898" s="48"/>
      <c r="G898" s="48"/>
    </row>
    <row r="899" spans="6:7" x14ac:dyDescent="0.25">
      <c r="F899" s="48"/>
      <c r="G899" s="48"/>
    </row>
    <row r="900" spans="6:7" x14ac:dyDescent="0.25">
      <c r="F900" s="48"/>
      <c r="G900" s="48"/>
    </row>
    <row r="901" spans="6:7" x14ac:dyDescent="0.25">
      <c r="F901" s="48"/>
      <c r="G901" s="48"/>
    </row>
    <row r="902" spans="6:7" x14ac:dyDescent="0.25">
      <c r="F902" s="48"/>
      <c r="G902" s="48"/>
    </row>
    <row r="903" spans="6:7" x14ac:dyDescent="0.25">
      <c r="F903" s="48"/>
      <c r="G903" s="48"/>
    </row>
    <row r="904" spans="6:7" x14ac:dyDescent="0.25">
      <c r="F904" s="48"/>
      <c r="G904" s="48"/>
    </row>
    <row r="905" spans="6:7" x14ac:dyDescent="0.25">
      <c r="F905" s="48"/>
      <c r="G905" s="48"/>
    </row>
    <row r="906" spans="6:7" x14ac:dyDescent="0.25">
      <c r="F906" s="48"/>
      <c r="G906" s="48"/>
    </row>
    <row r="907" spans="6:7" x14ac:dyDescent="0.25">
      <c r="F907" s="48"/>
      <c r="G907" s="48"/>
    </row>
    <row r="908" spans="6:7" x14ac:dyDescent="0.25">
      <c r="F908" s="48"/>
      <c r="G908" s="48"/>
    </row>
    <row r="909" spans="6:7" x14ac:dyDescent="0.25">
      <c r="F909" s="48"/>
      <c r="G909" s="48"/>
    </row>
    <row r="910" spans="6:7" x14ac:dyDescent="0.25">
      <c r="F910" s="48"/>
      <c r="G910" s="48"/>
    </row>
    <row r="911" spans="6:7" x14ac:dyDescent="0.25">
      <c r="F911" s="48"/>
      <c r="G911" s="48"/>
    </row>
    <row r="912" spans="6:7" x14ac:dyDescent="0.25">
      <c r="F912" s="48"/>
      <c r="G912" s="48"/>
    </row>
    <row r="913" spans="6:7" x14ac:dyDescent="0.25">
      <c r="F913" s="48"/>
      <c r="G913" s="48"/>
    </row>
    <row r="914" spans="6:7" x14ac:dyDescent="0.25">
      <c r="F914" s="48"/>
      <c r="G914" s="48"/>
    </row>
    <row r="915" spans="6:7" x14ac:dyDescent="0.25">
      <c r="F915" s="48"/>
      <c r="G915" s="48"/>
    </row>
    <row r="916" spans="6:7" x14ac:dyDescent="0.25">
      <c r="F916" s="48"/>
      <c r="G916" s="48"/>
    </row>
    <row r="917" spans="6:7" x14ac:dyDescent="0.25">
      <c r="F917" s="48"/>
      <c r="G917" s="48"/>
    </row>
    <row r="918" spans="6:7" x14ac:dyDescent="0.25">
      <c r="F918" s="48"/>
      <c r="G918" s="48"/>
    </row>
    <row r="919" spans="6:7" x14ac:dyDescent="0.25">
      <c r="F919" s="48"/>
      <c r="G919" s="48"/>
    </row>
    <row r="920" spans="6:7" x14ac:dyDescent="0.25">
      <c r="F920" s="48"/>
      <c r="G920" s="48"/>
    </row>
    <row r="921" spans="6:7" x14ac:dyDescent="0.25">
      <c r="F921" s="48"/>
      <c r="G921" s="48"/>
    </row>
    <row r="922" spans="6:7" x14ac:dyDescent="0.25">
      <c r="F922" s="48"/>
      <c r="G922" s="48"/>
    </row>
    <row r="923" spans="6:7" x14ac:dyDescent="0.25">
      <c r="F923" s="48"/>
      <c r="G923" s="48"/>
    </row>
    <row r="924" spans="6:7" x14ac:dyDescent="0.25">
      <c r="F924" s="48"/>
      <c r="G924" s="48"/>
    </row>
    <row r="925" spans="6:7" x14ac:dyDescent="0.25">
      <c r="F925" s="48"/>
      <c r="G925" s="48"/>
    </row>
    <row r="926" spans="6:7" x14ac:dyDescent="0.25">
      <c r="F926" s="48"/>
      <c r="G926" s="48"/>
    </row>
    <row r="927" spans="6:7" x14ac:dyDescent="0.25">
      <c r="F927" s="48"/>
      <c r="G927" s="48"/>
    </row>
    <row r="928" spans="6:7" x14ac:dyDescent="0.25">
      <c r="F928" s="48"/>
      <c r="G928" s="48"/>
    </row>
    <row r="929" spans="6:7" x14ac:dyDescent="0.25">
      <c r="F929" s="48"/>
      <c r="G929" s="48"/>
    </row>
    <row r="930" spans="6:7" x14ac:dyDescent="0.25">
      <c r="F930" s="48"/>
      <c r="G930" s="48"/>
    </row>
    <row r="931" spans="6:7" x14ac:dyDescent="0.25">
      <c r="F931" s="48"/>
      <c r="G931" s="48"/>
    </row>
    <row r="932" spans="6:7" x14ac:dyDescent="0.25">
      <c r="F932" s="48"/>
      <c r="G932" s="48"/>
    </row>
    <row r="933" spans="6:7" x14ac:dyDescent="0.25">
      <c r="F933" s="48"/>
      <c r="G933" s="48"/>
    </row>
    <row r="934" spans="6:7" x14ac:dyDescent="0.25">
      <c r="F934" s="48"/>
      <c r="G934" s="48"/>
    </row>
    <row r="935" spans="6:7" x14ac:dyDescent="0.25">
      <c r="F935" s="48"/>
      <c r="G935" s="48"/>
    </row>
    <row r="936" spans="6:7" x14ac:dyDescent="0.25">
      <c r="F936" s="48"/>
      <c r="G936" s="48"/>
    </row>
    <row r="937" spans="6:7" x14ac:dyDescent="0.25">
      <c r="F937" s="48"/>
      <c r="G937" s="48"/>
    </row>
    <row r="938" spans="6:7" x14ac:dyDescent="0.25">
      <c r="F938" s="48"/>
      <c r="G938" s="48"/>
    </row>
    <row r="939" spans="6:7" x14ac:dyDescent="0.25">
      <c r="F939" s="48"/>
      <c r="G939" s="48"/>
    </row>
    <row r="940" spans="6:7" x14ac:dyDescent="0.25">
      <c r="F940" s="48"/>
      <c r="G940" s="48"/>
    </row>
    <row r="941" spans="6:7" x14ac:dyDescent="0.25">
      <c r="F941" s="48"/>
      <c r="G941" s="48"/>
    </row>
    <row r="942" spans="6:7" x14ac:dyDescent="0.25">
      <c r="F942" s="48"/>
      <c r="G942" s="48"/>
    </row>
    <row r="943" spans="6:7" x14ac:dyDescent="0.25">
      <c r="F943" s="48"/>
      <c r="G943" s="48"/>
    </row>
    <row r="944" spans="6:7" x14ac:dyDescent="0.25">
      <c r="F944" s="48"/>
      <c r="G944" s="48"/>
    </row>
    <row r="945" spans="6:7" x14ac:dyDescent="0.25">
      <c r="F945" s="48"/>
      <c r="G945" s="48"/>
    </row>
    <row r="946" spans="6:7" x14ac:dyDescent="0.25">
      <c r="F946" s="48"/>
      <c r="G946" s="48"/>
    </row>
    <row r="947" spans="6:7" x14ac:dyDescent="0.25">
      <c r="F947" s="48"/>
      <c r="G947" s="48"/>
    </row>
    <row r="948" spans="6:7" x14ac:dyDescent="0.25">
      <c r="F948" s="48"/>
      <c r="G948" s="48"/>
    </row>
    <row r="949" spans="6:7" x14ac:dyDescent="0.25">
      <c r="F949" s="48"/>
      <c r="G949" s="48"/>
    </row>
    <row r="950" spans="6:7" x14ac:dyDescent="0.25">
      <c r="F950" s="48"/>
      <c r="G950" s="48"/>
    </row>
    <row r="951" spans="6:7" x14ac:dyDescent="0.25">
      <c r="F951" s="48"/>
      <c r="G951" s="48"/>
    </row>
    <row r="952" spans="6:7" x14ac:dyDescent="0.25">
      <c r="F952" s="48"/>
      <c r="G952" s="48"/>
    </row>
    <row r="953" spans="6:7" x14ac:dyDescent="0.25">
      <c r="F953" s="48"/>
      <c r="G953" s="48"/>
    </row>
    <row r="954" spans="6:7" x14ac:dyDescent="0.25">
      <c r="F954" s="48"/>
      <c r="G954" s="48"/>
    </row>
    <row r="955" spans="6:7" x14ac:dyDescent="0.25">
      <c r="F955" s="48"/>
      <c r="G955" s="48"/>
    </row>
    <row r="956" spans="6:7" x14ac:dyDescent="0.25">
      <c r="F956" s="48"/>
      <c r="G956" s="48"/>
    </row>
    <row r="957" spans="6:7" x14ac:dyDescent="0.25">
      <c r="F957" s="48"/>
      <c r="G957" s="48"/>
    </row>
    <row r="958" spans="6:7" x14ac:dyDescent="0.25">
      <c r="F958" s="48"/>
      <c r="G958" s="48"/>
    </row>
    <row r="959" spans="6:7" x14ac:dyDescent="0.25">
      <c r="F959" s="48"/>
      <c r="G959" s="48"/>
    </row>
    <row r="960" spans="6:7" x14ac:dyDescent="0.25">
      <c r="F960" s="48"/>
      <c r="G960" s="48"/>
    </row>
    <row r="961" spans="6:7" x14ac:dyDescent="0.25">
      <c r="F961" s="48"/>
      <c r="G961" s="48"/>
    </row>
    <row r="962" spans="6:7" x14ac:dyDescent="0.25">
      <c r="F962" s="48"/>
      <c r="G962" s="48"/>
    </row>
    <row r="963" spans="6:7" x14ac:dyDescent="0.25">
      <c r="F963" s="48"/>
      <c r="G963" s="48"/>
    </row>
    <row r="964" spans="6:7" x14ac:dyDescent="0.25">
      <c r="F964" s="48"/>
      <c r="G964" s="48"/>
    </row>
    <row r="965" spans="6:7" x14ac:dyDescent="0.25">
      <c r="F965" s="48"/>
      <c r="G965" s="48"/>
    </row>
    <row r="966" spans="6:7" x14ac:dyDescent="0.25">
      <c r="F966" s="48"/>
      <c r="G966" s="48"/>
    </row>
    <row r="967" spans="6:7" x14ac:dyDescent="0.25">
      <c r="F967" s="48"/>
      <c r="G967" s="48"/>
    </row>
    <row r="968" spans="6:7" x14ac:dyDescent="0.25">
      <c r="F968" s="48"/>
      <c r="G968" s="48"/>
    </row>
    <row r="969" spans="6:7" x14ac:dyDescent="0.25">
      <c r="F969" s="48"/>
      <c r="G969" s="48"/>
    </row>
    <row r="970" spans="6:7" x14ac:dyDescent="0.25">
      <c r="F970" s="48"/>
      <c r="G970" s="48"/>
    </row>
    <row r="971" spans="6:7" x14ac:dyDescent="0.25">
      <c r="F971" s="48"/>
      <c r="G971" s="48"/>
    </row>
    <row r="972" spans="6:7" x14ac:dyDescent="0.25">
      <c r="F972" s="48"/>
      <c r="G972" s="48"/>
    </row>
    <row r="973" spans="6:7" x14ac:dyDescent="0.25">
      <c r="F973" s="48"/>
      <c r="G973" s="48"/>
    </row>
    <row r="974" spans="6:7" x14ac:dyDescent="0.25">
      <c r="F974" s="48"/>
      <c r="G974" s="48"/>
    </row>
    <row r="975" spans="6:7" x14ac:dyDescent="0.25">
      <c r="F975" s="48"/>
      <c r="G975" s="48"/>
    </row>
    <row r="976" spans="6:7" x14ac:dyDescent="0.25">
      <c r="F976" s="48"/>
      <c r="G976" s="48"/>
    </row>
    <row r="977" spans="6:7" x14ac:dyDescent="0.25">
      <c r="F977" s="48"/>
      <c r="G977" s="48"/>
    </row>
    <row r="978" spans="6:7" x14ac:dyDescent="0.25">
      <c r="F978" s="48"/>
      <c r="G978" s="48"/>
    </row>
    <row r="979" spans="6:7" x14ac:dyDescent="0.25">
      <c r="F979" s="48"/>
      <c r="G979" s="48"/>
    </row>
    <row r="980" spans="6:7" x14ac:dyDescent="0.25">
      <c r="F980" s="48"/>
      <c r="G980" s="48"/>
    </row>
    <row r="981" spans="6:7" x14ac:dyDescent="0.25">
      <c r="F981" s="48"/>
      <c r="G981" s="48"/>
    </row>
    <row r="982" spans="6:7" x14ac:dyDescent="0.25">
      <c r="F982" s="48"/>
      <c r="G982" s="48"/>
    </row>
    <row r="983" spans="6:7" x14ac:dyDescent="0.25">
      <c r="F983" s="48"/>
      <c r="G983" s="48"/>
    </row>
    <row r="984" spans="6:7" x14ac:dyDescent="0.25">
      <c r="F984" s="48"/>
      <c r="G984" s="48"/>
    </row>
    <row r="985" spans="6:7" x14ac:dyDescent="0.25">
      <c r="F985" s="48"/>
      <c r="G985" s="48"/>
    </row>
    <row r="986" spans="6:7" x14ac:dyDescent="0.25">
      <c r="F986" s="48"/>
      <c r="G986" s="48"/>
    </row>
    <row r="987" spans="6:7" x14ac:dyDescent="0.25">
      <c r="F987" s="48"/>
      <c r="G987" s="48"/>
    </row>
    <row r="988" spans="6:7" x14ac:dyDescent="0.25">
      <c r="F988" s="48"/>
      <c r="G988" s="48"/>
    </row>
    <row r="989" spans="6:7" x14ac:dyDescent="0.25">
      <c r="F989" s="48"/>
      <c r="G989" s="48"/>
    </row>
    <row r="990" spans="6:7" x14ac:dyDescent="0.25">
      <c r="F990" s="48"/>
      <c r="G990" s="48"/>
    </row>
    <row r="991" spans="6:7" x14ac:dyDescent="0.25">
      <c r="F991" s="48"/>
      <c r="G991" s="48"/>
    </row>
    <row r="992" spans="6:7" x14ac:dyDescent="0.25">
      <c r="F992" s="48"/>
      <c r="G992" s="48"/>
    </row>
    <row r="993" spans="6:7" x14ac:dyDescent="0.25">
      <c r="F993" s="48"/>
      <c r="G993" s="48"/>
    </row>
    <row r="994" spans="6:7" x14ac:dyDescent="0.25">
      <c r="F994" s="48"/>
      <c r="G994" s="48"/>
    </row>
    <row r="995" spans="6:7" x14ac:dyDescent="0.25">
      <c r="F995" s="48"/>
      <c r="G995" s="48"/>
    </row>
    <row r="996" spans="6:7" x14ac:dyDescent="0.25">
      <c r="F996" s="48"/>
      <c r="G996" s="48"/>
    </row>
    <row r="997" spans="6:7" x14ac:dyDescent="0.25">
      <c r="F997" s="48"/>
      <c r="G997" s="48"/>
    </row>
    <row r="998" spans="6:7" x14ac:dyDescent="0.25">
      <c r="F998" s="48"/>
      <c r="G998" s="48"/>
    </row>
    <row r="999" spans="6:7" x14ac:dyDescent="0.25">
      <c r="F999" s="48"/>
      <c r="G999" s="48"/>
    </row>
    <row r="1000" spans="6:7" x14ac:dyDescent="0.25">
      <c r="F1000" s="48"/>
      <c r="G1000" s="48"/>
    </row>
    <row r="1001" spans="6:7" x14ac:dyDescent="0.25">
      <c r="F1001" s="48"/>
      <c r="G1001" s="48"/>
    </row>
    <row r="1002" spans="6:7" x14ac:dyDescent="0.25">
      <c r="F1002" s="48"/>
      <c r="G1002" s="48"/>
    </row>
    <row r="1003" spans="6:7" x14ac:dyDescent="0.25">
      <c r="F1003" s="48"/>
      <c r="G1003" s="48"/>
    </row>
    <row r="1004" spans="6:7" x14ac:dyDescent="0.25">
      <c r="F1004" s="48"/>
      <c r="G1004" s="48"/>
    </row>
    <row r="1005" spans="6:7" x14ac:dyDescent="0.25">
      <c r="F1005" s="48"/>
      <c r="G1005" s="48"/>
    </row>
    <row r="1006" spans="6:7" x14ac:dyDescent="0.25">
      <c r="F1006" s="48"/>
      <c r="G1006" s="48"/>
    </row>
    <row r="1007" spans="6:7" x14ac:dyDescent="0.25">
      <c r="F1007" s="48"/>
      <c r="G1007" s="48"/>
    </row>
    <row r="1008" spans="6:7" x14ac:dyDescent="0.25">
      <c r="F1008" s="48"/>
      <c r="G1008" s="48"/>
    </row>
    <row r="1009" spans="6:7" x14ac:dyDescent="0.25">
      <c r="F1009" s="48"/>
      <c r="G1009" s="48"/>
    </row>
    <row r="1010" spans="6:7" x14ac:dyDescent="0.25">
      <c r="F1010" s="48"/>
      <c r="G1010" s="48"/>
    </row>
    <row r="1011" spans="6:7" x14ac:dyDescent="0.25">
      <c r="F1011" s="48"/>
      <c r="G1011" s="48"/>
    </row>
    <row r="1012" spans="6:7" x14ac:dyDescent="0.25">
      <c r="F1012" s="48"/>
      <c r="G1012" s="48"/>
    </row>
    <row r="1013" spans="6:7" x14ac:dyDescent="0.25">
      <c r="F1013" s="48"/>
      <c r="G1013" s="48"/>
    </row>
    <row r="1014" spans="6:7" x14ac:dyDescent="0.25">
      <c r="F1014" s="48"/>
      <c r="G1014" s="48"/>
    </row>
    <row r="1015" spans="6:7" x14ac:dyDescent="0.25">
      <c r="F1015" s="48"/>
      <c r="G1015" s="48"/>
    </row>
    <row r="1016" spans="6:7" x14ac:dyDescent="0.25">
      <c r="F1016" s="48"/>
      <c r="G1016" s="48"/>
    </row>
    <row r="1017" spans="6:7" x14ac:dyDescent="0.25">
      <c r="F1017" s="48"/>
      <c r="G1017" s="48"/>
    </row>
    <row r="1018" spans="6:7" x14ac:dyDescent="0.25">
      <c r="F1018" s="48"/>
      <c r="G1018" s="48"/>
    </row>
    <row r="1019" spans="6:7" x14ac:dyDescent="0.25">
      <c r="F1019" s="48"/>
      <c r="G1019" s="48"/>
    </row>
    <row r="1020" spans="6:7" x14ac:dyDescent="0.25">
      <c r="F1020" s="48"/>
      <c r="G1020" s="48"/>
    </row>
    <row r="1021" spans="6:7" x14ac:dyDescent="0.25">
      <c r="F1021" s="48"/>
      <c r="G1021" s="48"/>
    </row>
    <row r="1022" spans="6:7" x14ac:dyDescent="0.25">
      <c r="F1022" s="48"/>
      <c r="G1022" s="48"/>
    </row>
    <row r="1023" spans="6:7" x14ac:dyDescent="0.25">
      <c r="F1023" s="48"/>
      <c r="G1023" s="48"/>
    </row>
    <row r="1024" spans="6:7" x14ac:dyDescent="0.25">
      <c r="F1024" s="48"/>
      <c r="G1024" s="48"/>
    </row>
    <row r="1025" spans="6:7" x14ac:dyDescent="0.25">
      <c r="F1025" s="48"/>
      <c r="G1025" s="48"/>
    </row>
    <row r="1026" spans="6:7" x14ac:dyDescent="0.25">
      <c r="F1026" s="48"/>
      <c r="G1026" s="48"/>
    </row>
    <row r="1027" spans="6:7" x14ac:dyDescent="0.25">
      <c r="F1027" s="48"/>
      <c r="G1027" s="48"/>
    </row>
    <row r="1028" spans="6:7" x14ac:dyDescent="0.25">
      <c r="F1028" s="48"/>
      <c r="G1028" s="48"/>
    </row>
    <row r="1029" spans="6:7" x14ac:dyDescent="0.25">
      <c r="F1029" s="48"/>
      <c r="G1029" s="48"/>
    </row>
    <row r="1030" spans="6:7" x14ac:dyDescent="0.25">
      <c r="F1030" s="48"/>
      <c r="G1030" s="48"/>
    </row>
    <row r="1031" spans="6:7" x14ac:dyDescent="0.25">
      <c r="F1031" s="48"/>
      <c r="G1031" s="48"/>
    </row>
    <row r="1032" spans="6:7" x14ac:dyDescent="0.25">
      <c r="F1032" s="48"/>
      <c r="G1032" s="48"/>
    </row>
    <row r="1033" spans="6:7" x14ac:dyDescent="0.25">
      <c r="F1033" s="48"/>
      <c r="G1033" s="48"/>
    </row>
    <row r="1034" spans="6:7" x14ac:dyDescent="0.25">
      <c r="F1034" s="48"/>
      <c r="G1034" s="48"/>
    </row>
    <row r="1035" spans="6:7" x14ac:dyDescent="0.25">
      <c r="F1035" s="48"/>
      <c r="G1035" s="48"/>
    </row>
    <row r="1036" spans="6:7" x14ac:dyDescent="0.25">
      <c r="F1036" s="48"/>
      <c r="G1036" s="48"/>
    </row>
    <row r="1037" spans="6:7" x14ac:dyDescent="0.25">
      <c r="F1037" s="48"/>
      <c r="G1037" s="48"/>
    </row>
    <row r="1038" spans="6:7" x14ac:dyDescent="0.25">
      <c r="F1038" s="48"/>
      <c r="G1038" s="48"/>
    </row>
    <row r="1039" spans="6:7" x14ac:dyDescent="0.25">
      <c r="F1039" s="48"/>
      <c r="G1039" s="48"/>
    </row>
    <row r="1040" spans="6:7" x14ac:dyDescent="0.25">
      <c r="F1040" s="48"/>
      <c r="G1040" s="48"/>
    </row>
    <row r="1041" spans="6:7" x14ac:dyDescent="0.25">
      <c r="F1041" s="48"/>
      <c r="G1041" s="48"/>
    </row>
    <row r="1042" spans="6:7" x14ac:dyDescent="0.25">
      <c r="F1042" s="48"/>
      <c r="G1042" s="48"/>
    </row>
    <row r="1043" spans="6:7" x14ac:dyDescent="0.25">
      <c r="F1043" s="48"/>
      <c r="G1043" s="48"/>
    </row>
    <row r="1044" spans="6:7" x14ac:dyDescent="0.25">
      <c r="F1044" s="48"/>
      <c r="G1044" s="48"/>
    </row>
    <row r="1045" spans="6:7" x14ac:dyDescent="0.25">
      <c r="F1045" s="48"/>
      <c r="G1045" s="48"/>
    </row>
    <row r="1046" spans="6:7" x14ac:dyDescent="0.25">
      <c r="F1046" s="48"/>
      <c r="G1046" s="48"/>
    </row>
    <row r="1047" spans="6:7" x14ac:dyDescent="0.25">
      <c r="F1047" s="48"/>
      <c r="G1047" s="48"/>
    </row>
    <row r="1048" spans="6:7" x14ac:dyDescent="0.25">
      <c r="F1048" s="48"/>
      <c r="G1048" s="48"/>
    </row>
    <row r="1049" spans="6:7" x14ac:dyDescent="0.25">
      <c r="F1049" s="48"/>
      <c r="G1049" s="48"/>
    </row>
    <row r="1050" spans="6:7" x14ac:dyDescent="0.25">
      <c r="F1050" s="48"/>
      <c r="G1050" s="48"/>
    </row>
    <row r="1051" spans="6:7" x14ac:dyDescent="0.25">
      <c r="F1051" s="48"/>
      <c r="G1051" s="48"/>
    </row>
    <row r="1052" spans="6:7" x14ac:dyDescent="0.25">
      <c r="F1052" s="48"/>
      <c r="G1052" s="48"/>
    </row>
    <row r="1053" spans="6:7" x14ac:dyDescent="0.25">
      <c r="F1053" s="48"/>
      <c r="G1053" s="48"/>
    </row>
    <row r="1054" spans="6:7" x14ac:dyDescent="0.25">
      <c r="F1054" s="48"/>
      <c r="G1054" s="48"/>
    </row>
    <row r="1055" spans="6:7" x14ac:dyDescent="0.25">
      <c r="F1055" s="48"/>
      <c r="G1055" s="48"/>
    </row>
    <row r="1056" spans="6:7" x14ac:dyDescent="0.25">
      <c r="F1056" s="48"/>
      <c r="G1056" s="48"/>
    </row>
    <row r="1057" spans="6:7" x14ac:dyDescent="0.25">
      <c r="F1057" s="48"/>
      <c r="G1057" s="48"/>
    </row>
    <row r="1058" spans="6:7" x14ac:dyDescent="0.25">
      <c r="F1058" s="48"/>
      <c r="G1058" s="48"/>
    </row>
    <row r="1059" spans="6:7" x14ac:dyDescent="0.25">
      <c r="F1059" s="48"/>
      <c r="G1059" s="48"/>
    </row>
    <row r="1060" spans="6:7" x14ac:dyDescent="0.25">
      <c r="F1060" s="48"/>
      <c r="G1060" s="48"/>
    </row>
    <row r="1061" spans="6:7" x14ac:dyDescent="0.25">
      <c r="F1061" s="48"/>
      <c r="G1061" s="48"/>
    </row>
    <row r="1062" spans="6:7" x14ac:dyDescent="0.25">
      <c r="F1062" s="48"/>
      <c r="G1062" s="48"/>
    </row>
    <row r="1063" spans="6:7" x14ac:dyDescent="0.25">
      <c r="F1063" s="48"/>
      <c r="G1063" s="48"/>
    </row>
    <row r="1064" spans="6:7" x14ac:dyDescent="0.25">
      <c r="F1064" s="48"/>
      <c r="G1064" s="48"/>
    </row>
    <row r="1065" spans="6:7" x14ac:dyDescent="0.25">
      <c r="F1065" s="48"/>
      <c r="G1065" s="48"/>
    </row>
    <row r="1066" spans="6:7" x14ac:dyDescent="0.25">
      <c r="F1066" s="48"/>
      <c r="G1066" s="48"/>
    </row>
    <row r="1067" spans="6:7" x14ac:dyDescent="0.25">
      <c r="F1067" s="48"/>
      <c r="G1067" s="48"/>
    </row>
    <row r="1068" spans="6:7" x14ac:dyDescent="0.25">
      <c r="F1068" s="48"/>
      <c r="G1068" s="48"/>
    </row>
    <row r="1069" spans="6:7" x14ac:dyDescent="0.25">
      <c r="F1069" s="48"/>
      <c r="G1069" s="48"/>
    </row>
    <row r="1070" spans="6:7" x14ac:dyDescent="0.25">
      <c r="F1070" s="48"/>
      <c r="G1070" s="48"/>
    </row>
    <row r="1071" spans="6:7" x14ac:dyDescent="0.25">
      <c r="F1071" s="48"/>
      <c r="G1071" s="48"/>
    </row>
    <row r="1072" spans="6:7" x14ac:dyDescent="0.25">
      <c r="F1072" s="48"/>
      <c r="G1072" s="48"/>
    </row>
    <row r="1073" spans="6:7" x14ac:dyDescent="0.25">
      <c r="F1073" s="48"/>
      <c r="G1073" s="48"/>
    </row>
    <row r="1074" spans="6:7" x14ac:dyDescent="0.25">
      <c r="F1074" s="48"/>
      <c r="G1074" s="48"/>
    </row>
    <row r="1075" spans="6:7" x14ac:dyDescent="0.25">
      <c r="F1075" s="48"/>
      <c r="G1075" s="48"/>
    </row>
    <row r="1076" spans="6:7" x14ac:dyDescent="0.25">
      <c r="F1076" s="48"/>
      <c r="G1076" s="48"/>
    </row>
    <row r="1077" spans="6:7" x14ac:dyDescent="0.25">
      <c r="F1077" s="48"/>
      <c r="G1077" s="48"/>
    </row>
    <row r="1078" spans="6:7" x14ac:dyDescent="0.25">
      <c r="F1078" s="48"/>
      <c r="G1078" s="48"/>
    </row>
    <row r="1079" spans="6:7" x14ac:dyDescent="0.25">
      <c r="F1079" s="48"/>
      <c r="G1079" s="48"/>
    </row>
    <row r="1080" spans="6:7" x14ac:dyDescent="0.25">
      <c r="F1080" s="48"/>
      <c r="G1080" s="48"/>
    </row>
    <row r="1081" spans="6:7" x14ac:dyDescent="0.25">
      <c r="F1081" s="48"/>
      <c r="G1081" s="48"/>
    </row>
    <row r="1082" spans="6:7" x14ac:dyDescent="0.25">
      <c r="F1082" s="48"/>
      <c r="G1082" s="48"/>
    </row>
    <row r="1083" spans="6:7" x14ac:dyDescent="0.25">
      <c r="F1083" s="48"/>
      <c r="G1083" s="48"/>
    </row>
    <row r="1084" spans="6:7" x14ac:dyDescent="0.25">
      <c r="F1084" s="48"/>
      <c r="G1084" s="48"/>
    </row>
    <row r="1085" spans="6:7" x14ac:dyDescent="0.25">
      <c r="F1085" s="48"/>
      <c r="G1085" s="48"/>
    </row>
    <row r="1086" spans="6:7" x14ac:dyDescent="0.25">
      <c r="F1086" s="48"/>
      <c r="G1086" s="48"/>
    </row>
    <row r="1087" spans="6:7" x14ac:dyDescent="0.25">
      <c r="F1087" s="48"/>
      <c r="G1087" s="48"/>
    </row>
    <row r="1088" spans="6:7" x14ac:dyDescent="0.25">
      <c r="F1088" s="48"/>
      <c r="G1088" s="48"/>
    </row>
    <row r="1089" spans="6:7" x14ac:dyDescent="0.25">
      <c r="F1089" s="48"/>
      <c r="G1089" s="48"/>
    </row>
    <row r="1090" spans="6:7" x14ac:dyDescent="0.25">
      <c r="F1090" s="48"/>
      <c r="G1090" s="48"/>
    </row>
    <row r="1091" spans="6:7" x14ac:dyDescent="0.25">
      <c r="F1091" s="48"/>
      <c r="G1091" s="48"/>
    </row>
    <row r="1092" spans="6:7" x14ac:dyDescent="0.25">
      <c r="F1092" s="48"/>
      <c r="G1092" s="48"/>
    </row>
    <row r="1093" spans="6:7" x14ac:dyDescent="0.25">
      <c r="F1093" s="48"/>
      <c r="G1093" s="48"/>
    </row>
    <row r="1094" spans="6:7" x14ac:dyDescent="0.25">
      <c r="F1094" s="48"/>
      <c r="G1094" s="48"/>
    </row>
    <row r="1095" spans="6:7" x14ac:dyDescent="0.25">
      <c r="F1095" s="48"/>
      <c r="G1095" s="48"/>
    </row>
    <row r="1096" spans="6:7" x14ac:dyDescent="0.25">
      <c r="F1096" s="48"/>
      <c r="G1096" s="48"/>
    </row>
    <row r="1097" spans="6:7" x14ac:dyDescent="0.25">
      <c r="F1097" s="48"/>
      <c r="G1097" s="48"/>
    </row>
    <row r="1098" spans="6:7" x14ac:dyDescent="0.25">
      <c r="F1098" s="48"/>
      <c r="G1098" s="48"/>
    </row>
    <row r="1099" spans="6:7" x14ac:dyDescent="0.25">
      <c r="F1099" s="48"/>
      <c r="G1099" s="48"/>
    </row>
    <row r="1100" spans="6:7" x14ac:dyDescent="0.25">
      <c r="F1100" s="48"/>
      <c r="G1100" s="48"/>
    </row>
    <row r="1101" spans="6:7" x14ac:dyDescent="0.25">
      <c r="F1101" s="48"/>
      <c r="G1101" s="48"/>
    </row>
    <row r="1102" spans="6:7" x14ac:dyDescent="0.25">
      <c r="F1102" s="48"/>
      <c r="G1102" s="48"/>
    </row>
    <row r="1103" spans="6:7" x14ac:dyDescent="0.25">
      <c r="F1103" s="48"/>
      <c r="G1103" s="48"/>
    </row>
    <row r="1104" spans="6:7" x14ac:dyDescent="0.25">
      <c r="F1104" s="48"/>
      <c r="G1104" s="48"/>
    </row>
    <row r="1105" spans="6:7" x14ac:dyDescent="0.25">
      <c r="F1105" s="48"/>
      <c r="G1105" s="48"/>
    </row>
    <row r="1106" spans="6:7" x14ac:dyDescent="0.25">
      <c r="F1106" s="48"/>
      <c r="G1106" s="48"/>
    </row>
    <row r="1107" spans="6:7" x14ac:dyDescent="0.25">
      <c r="F1107" s="48"/>
      <c r="G1107" s="48"/>
    </row>
    <row r="1108" spans="6:7" x14ac:dyDescent="0.25">
      <c r="F1108" s="48"/>
      <c r="G1108" s="48"/>
    </row>
    <row r="1109" spans="6:7" x14ac:dyDescent="0.25">
      <c r="F1109" s="48"/>
      <c r="G1109" s="48"/>
    </row>
    <row r="1110" spans="6:7" x14ac:dyDescent="0.25">
      <c r="F1110" s="48"/>
      <c r="G1110" s="48"/>
    </row>
    <row r="1111" spans="6:7" x14ac:dyDescent="0.25">
      <c r="F1111" s="48"/>
      <c r="G1111" s="48"/>
    </row>
    <row r="1112" spans="6:7" x14ac:dyDescent="0.25">
      <c r="F1112" s="48"/>
      <c r="G1112" s="48"/>
    </row>
    <row r="1113" spans="6:7" x14ac:dyDescent="0.25">
      <c r="F1113" s="48"/>
      <c r="G1113" s="48"/>
    </row>
    <row r="1114" spans="6:7" x14ac:dyDescent="0.25">
      <c r="F1114" s="48"/>
      <c r="G1114" s="48"/>
    </row>
    <row r="1115" spans="6:7" x14ac:dyDescent="0.25">
      <c r="F1115" s="48"/>
      <c r="G1115" s="48"/>
    </row>
    <row r="1116" spans="6:7" x14ac:dyDescent="0.25">
      <c r="F1116" s="48"/>
      <c r="G1116" s="48"/>
    </row>
    <row r="1117" spans="6:7" x14ac:dyDescent="0.25">
      <c r="F1117" s="48"/>
      <c r="G1117" s="48"/>
    </row>
    <row r="1118" spans="6:7" x14ac:dyDescent="0.25">
      <c r="F1118" s="48"/>
      <c r="G1118" s="48"/>
    </row>
    <row r="1119" spans="6:7" x14ac:dyDescent="0.25">
      <c r="F1119" s="48"/>
      <c r="G1119" s="48"/>
    </row>
    <row r="1120" spans="6:7" x14ac:dyDescent="0.25">
      <c r="F1120" s="48"/>
      <c r="G1120" s="48"/>
    </row>
    <row r="1121" spans="6:7" x14ac:dyDescent="0.25">
      <c r="F1121" s="48"/>
      <c r="G1121" s="48"/>
    </row>
    <row r="1122" spans="6:7" x14ac:dyDescent="0.25">
      <c r="F1122" s="48"/>
      <c r="G1122" s="48"/>
    </row>
    <row r="1123" spans="6:7" x14ac:dyDescent="0.25">
      <c r="F1123" s="48"/>
      <c r="G1123" s="48"/>
    </row>
    <row r="1124" spans="6:7" x14ac:dyDescent="0.25">
      <c r="F1124" s="48"/>
      <c r="G1124" s="48"/>
    </row>
    <row r="1125" spans="6:7" x14ac:dyDescent="0.25">
      <c r="F1125" s="48"/>
      <c r="G1125" s="48"/>
    </row>
    <row r="1126" spans="6:7" x14ac:dyDescent="0.25">
      <c r="F1126" s="48"/>
      <c r="G1126" s="48"/>
    </row>
    <row r="1127" spans="6:7" x14ac:dyDescent="0.25">
      <c r="F1127" s="48"/>
      <c r="G1127" s="48"/>
    </row>
    <row r="1128" spans="6:7" x14ac:dyDescent="0.25">
      <c r="F1128" s="48"/>
      <c r="G1128" s="48"/>
    </row>
    <row r="1129" spans="6:7" x14ac:dyDescent="0.25">
      <c r="F1129" s="48"/>
      <c r="G1129" s="48"/>
    </row>
    <row r="1130" spans="6:7" x14ac:dyDescent="0.25">
      <c r="F1130" s="48"/>
      <c r="G1130" s="48"/>
    </row>
    <row r="1131" spans="6:7" x14ac:dyDescent="0.25">
      <c r="F1131" s="48"/>
      <c r="G1131" s="48"/>
    </row>
    <row r="1132" spans="6:7" x14ac:dyDescent="0.25">
      <c r="F1132" s="48"/>
      <c r="G1132" s="48"/>
    </row>
    <row r="1133" spans="6:7" x14ac:dyDescent="0.25">
      <c r="F1133" s="48"/>
      <c r="G1133" s="48"/>
    </row>
    <row r="1134" spans="6:7" x14ac:dyDescent="0.25">
      <c r="F1134" s="48"/>
      <c r="G1134" s="48"/>
    </row>
    <row r="1135" spans="6:7" x14ac:dyDescent="0.25">
      <c r="F1135" s="48"/>
      <c r="G1135" s="48"/>
    </row>
    <row r="1136" spans="6:7" x14ac:dyDescent="0.25">
      <c r="F1136" s="48"/>
      <c r="G1136" s="48"/>
    </row>
    <row r="1137" spans="6:7" x14ac:dyDescent="0.25">
      <c r="F1137" s="48"/>
      <c r="G1137" s="48"/>
    </row>
    <row r="1138" spans="6:7" x14ac:dyDescent="0.25">
      <c r="F1138" s="48"/>
      <c r="G1138" s="48"/>
    </row>
    <row r="1139" spans="6:7" x14ac:dyDescent="0.25">
      <c r="F1139" s="48"/>
      <c r="G1139" s="48"/>
    </row>
    <row r="1140" spans="6:7" x14ac:dyDescent="0.25">
      <c r="F1140" s="48"/>
      <c r="G1140" s="48"/>
    </row>
    <row r="1141" spans="6:7" x14ac:dyDescent="0.25">
      <c r="F1141" s="48"/>
      <c r="G1141" s="48"/>
    </row>
    <row r="1142" spans="6:7" x14ac:dyDescent="0.25">
      <c r="F1142" s="48"/>
      <c r="G1142" s="48"/>
    </row>
    <row r="1143" spans="6:7" x14ac:dyDescent="0.25">
      <c r="F1143" s="48"/>
      <c r="G1143" s="48"/>
    </row>
    <row r="1144" spans="6:7" x14ac:dyDescent="0.25">
      <c r="F1144" s="48"/>
      <c r="G1144" s="48"/>
    </row>
    <row r="1145" spans="6:7" x14ac:dyDescent="0.25">
      <c r="F1145" s="48"/>
      <c r="G1145" s="48"/>
    </row>
    <row r="1146" spans="6:7" x14ac:dyDescent="0.25">
      <c r="F1146" s="48"/>
      <c r="G1146" s="48"/>
    </row>
    <row r="1147" spans="6:7" x14ac:dyDescent="0.25">
      <c r="F1147" s="48"/>
      <c r="G1147" s="48"/>
    </row>
    <row r="1148" spans="6:7" x14ac:dyDescent="0.25">
      <c r="F1148" s="48"/>
      <c r="G1148" s="48"/>
    </row>
    <row r="1149" spans="6:7" x14ac:dyDescent="0.25">
      <c r="F1149" s="48"/>
      <c r="G1149" s="48"/>
    </row>
    <row r="1150" spans="6:7" x14ac:dyDescent="0.25">
      <c r="F1150" s="48"/>
      <c r="G1150" s="48"/>
    </row>
    <row r="1151" spans="6:7" x14ac:dyDescent="0.25">
      <c r="F1151" s="48"/>
      <c r="G1151" s="48"/>
    </row>
    <row r="1152" spans="6:7" x14ac:dyDescent="0.25">
      <c r="F1152" s="48"/>
      <c r="G1152" s="48"/>
    </row>
    <row r="1153" spans="6:7" x14ac:dyDescent="0.25">
      <c r="F1153" s="48"/>
      <c r="G1153" s="48"/>
    </row>
    <row r="1154" spans="6:7" x14ac:dyDescent="0.25">
      <c r="F1154" s="48"/>
      <c r="G1154" s="48"/>
    </row>
    <row r="1155" spans="6:7" x14ac:dyDescent="0.25">
      <c r="F1155" s="48"/>
      <c r="G1155" s="48"/>
    </row>
    <row r="1156" spans="6:7" x14ac:dyDescent="0.25">
      <c r="F1156" s="48"/>
      <c r="G1156" s="48"/>
    </row>
    <row r="1157" spans="6:7" x14ac:dyDescent="0.25">
      <c r="F1157" s="48"/>
      <c r="G1157" s="48"/>
    </row>
    <row r="1158" spans="6:7" x14ac:dyDescent="0.25">
      <c r="F1158" s="48"/>
      <c r="G1158" s="48"/>
    </row>
    <row r="1159" spans="6:7" x14ac:dyDescent="0.25">
      <c r="F1159" s="48"/>
      <c r="G1159" s="48"/>
    </row>
    <row r="1160" spans="6:7" x14ac:dyDescent="0.25">
      <c r="F1160" s="48"/>
      <c r="G1160" s="48"/>
    </row>
    <row r="1161" spans="6:7" x14ac:dyDescent="0.25">
      <c r="F1161" s="48"/>
      <c r="G1161" s="48"/>
    </row>
    <row r="1162" spans="6:7" x14ac:dyDescent="0.25">
      <c r="F1162" s="48"/>
      <c r="G1162" s="48"/>
    </row>
    <row r="1163" spans="6:7" x14ac:dyDescent="0.25">
      <c r="F1163" s="48"/>
      <c r="G1163" s="48"/>
    </row>
    <row r="1164" spans="6:7" x14ac:dyDescent="0.25">
      <c r="F1164" s="48"/>
      <c r="G1164" s="48"/>
    </row>
    <row r="1165" spans="6:7" x14ac:dyDescent="0.25">
      <c r="F1165" s="48"/>
      <c r="G1165" s="48"/>
    </row>
    <row r="1166" spans="6:7" x14ac:dyDescent="0.25">
      <c r="F1166" s="48"/>
      <c r="G1166" s="48"/>
    </row>
    <row r="1167" spans="6:7" x14ac:dyDescent="0.25">
      <c r="F1167" s="48"/>
      <c r="G1167" s="48"/>
    </row>
    <row r="1168" spans="6:7" x14ac:dyDescent="0.25">
      <c r="F1168" s="48"/>
      <c r="G1168" s="48"/>
    </row>
    <row r="1169" spans="6:7" x14ac:dyDescent="0.25">
      <c r="F1169" s="48"/>
      <c r="G1169" s="48"/>
    </row>
    <row r="1170" spans="6:7" x14ac:dyDescent="0.25">
      <c r="F1170" s="48"/>
      <c r="G1170" s="48"/>
    </row>
    <row r="1171" spans="6:7" x14ac:dyDescent="0.25">
      <c r="F1171" s="48"/>
      <c r="G1171" s="48"/>
    </row>
    <row r="1172" spans="6:7" x14ac:dyDescent="0.25">
      <c r="F1172" s="48"/>
      <c r="G1172" s="48"/>
    </row>
    <row r="1173" spans="6:7" x14ac:dyDescent="0.25">
      <c r="F1173" s="48"/>
      <c r="G1173" s="48"/>
    </row>
    <row r="1174" spans="6:7" x14ac:dyDescent="0.25">
      <c r="F1174" s="48"/>
      <c r="G1174" s="48"/>
    </row>
    <row r="1175" spans="6:7" x14ac:dyDescent="0.25">
      <c r="F1175" s="48"/>
      <c r="G1175" s="48"/>
    </row>
    <row r="1176" spans="6:7" x14ac:dyDescent="0.25">
      <c r="F1176" s="48"/>
      <c r="G1176" s="48"/>
    </row>
    <row r="1177" spans="6:7" x14ac:dyDescent="0.25">
      <c r="F1177" s="48"/>
      <c r="G1177" s="48"/>
    </row>
    <row r="1178" spans="6:7" x14ac:dyDescent="0.25">
      <c r="F1178" s="48"/>
      <c r="G1178" s="48"/>
    </row>
    <row r="1179" spans="6:7" x14ac:dyDescent="0.25">
      <c r="F1179" s="48"/>
      <c r="G1179" s="48"/>
    </row>
    <row r="1180" spans="6:7" x14ac:dyDescent="0.25">
      <c r="F1180" s="48"/>
      <c r="G1180" s="48"/>
    </row>
    <row r="1181" spans="6:7" x14ac:dyDescent="0.25">
      <c r="F1181" s="48"/>
      <c r="G1181" s="48"/>
    </row>
    <row r="1182" spans="6:7" x14ac:dyDescent="0.25">
      <c r="F1182" s="48"/>
      <c r="G1182" s="48"/>
    </row>
    <row r="1183" spans="6:7" x14ac:dyDescent="0.25">
      <c r="F1183" s="48"/>
      <c r="G1183" s="48"/>
    </row>
    <row r="1184" spans="6:7" x14ac:dyDescent="0.25">
      <c r="F1184" s="48"/>
      <c r="G1184" s="48"/>
    </row>
    <row r="1185" spans="6:7" x14ac:dyDescent="0.25">
      <c r="F1185" s="48"/>
      <c r="G1185" s="48"/>
    </row>
    <row r="1186" spans="6:7" x14ac:dyDescent="0.25">
      <c r="F1186" s="48"/>
      <c r="G1186" s="48"/>
    </row>
    <row r="1187" spans="6:7" x14ac:dyDescent="0.25">
      <c r="F1187" s="48"/>
      <c r="G1187" s="48"/>
    </row>
    <row r="1188" spans="6:7" x14ac:dyDescent="0.25">
      <c r="F1188" s="48"/>
      <c r="G1188" s="48"/>
    </row>
    <row r="1189" spans="6:7" x14ac:dyDescent="0.25">
      <c r="F1189" s="48"/>
      <c r="G1189" s="48"/>
    </row>
    <row r="1190" spans="6:7" x14ac:dyDescent="0.25">
      <c r="F1190" s="48"/>
      <c r="G1190" s="48"/>
    </row>
    <row r="1191" spans="6:7" x14ac:dyDescent="0.25">
      <c r="F1191" s="48"/>
      <c r="G1191" s="48"/>
    </row>
    <row r="1192" spans="6:7" x14ac:dyDescent="0.25">
      <c r="F1192" s="48"/>
      <c r="G1192" s="48"/>
    </row>
    <row r="1193" spans="6:7" x14ac:dyDescent="0.25">
      <c r="F1193" s="48"/>
      <c r="G1193" s="48"/>
    </row>
    <row r="1194" spans="6:7" x14ac:dyDescent="0.25">
      <c r="F1194" s="48"/>
      <c r="G1194" s="48"/>
    </row>
    <row r="1195" spans="6:7" x14ac:dyDescent="0.25">
      <c r="F1195" s="48"/>
      <c r="G1195" s="48"/>
    </row>
    <row r="1196" spans="6:7" x14ac:dyDescent="0.25">
      <c r="F1196" s="48"/>
      <c r="G1196" s="48"/>
    </row>
    <row r="1197" spans="6:7" x14ac:dyDescent="0.25">
      <c r="F1197" s="48"/>
      <c r="G1197" s="48"/>
    </row>
    <row r="1198" spans="6:7" x14ac:dyDescent="0.25">
      <c r="F1198" s="48"/>
      <c r="G1198" s="48"/>
    </row>
    <row r="1199" spans="6:7" x14ac:dyDescent="0.25">
      <c r="F1199" s="48"/>
      <c r="G1199" s="48"/>
    </row>
    <row r="1200" spans="6:7" x14ac:dyDescent="0.25">
      <c r="F1200" s="48"/>
      <c r="G1200" s="48"/>
    </row>
    <row r="1201" spans="6:7" x14ac:dyDescent="0.25">
      <c r="F1201" s="48"/>
      <c r="G1201" s="48"/>
    </row>
    <row r="1202" spans="6:7" x14ac:dyDescent="0.25">
      <c r="F1202" s="48"/>
      <c r="G1202" s="48"/>
    </row>
    <row r="1203" spans="6:7" x14ac:dyDescent="0.25">
      <c r="F1203" s="48"/>
      <c r="G1203" s="48"/>
    </row>
    <row r="1204" spans="6:7" x14ac:dyDescent="0.25">
      <c r="F1204" s="48"/>
      <c r="G1204" s="48"/>
    </row>
    <row r="1205" spans="6:7" x14ac:dyDescent="0.25">
      <c r="F1205" s="48"/>
      <c r="G1205" s="48"/>
    </row>
    <row r="1206" spans="6:7" x14ac:dyDescent="0.25">
      <c r="F1206" s="48"/>
      <c r="G1206" s="48"/>
    </row>
    <row r="1207" spans="6:7" x14ac:dyDescent="0.25">
      <c r="F1207" s="48"/>
      <c r="G1207" s="48"/>
    </row>
    <row r="1208" spans="6:7" x14ac:dyDescent="0.25">
      <c r="F1208" s="48"/>
      <c r="G1208" s="48"/>
    </row>
    <row r="1209" spans="6:7" x14ac:dyDescent="0.25">
      <c r="F1209" s="48"/>
      <c r="G1209" s="48"/>
    </row>
    <row r="1210" spans="6:7" x14ac:dyDescent="0.25">
      <c r="F1210" s="48"/>
      <c r="G1210" s="48"/>
    </row>
    <row r="1211" spans="6:7" x14ac:dyDescent="0.25">
      <c r="F1211" s="48"/>
      <c r="G1211" s="48"/>
    </row>
    <row r="1212" spans="6:7" x14ac:dyDescent="0.25">
      <c r="F1212" s="48"/>
      <c r="G1212" s="48"/>
    </row>
    <row r="1213" spans="6:7" x14ac:dyDescent="0.25">
      <c r="F1213" s="48"/>
      <c r="G1213" s="48"/>
    </row>
    <row r="1214" spans="6:7" x14ac:dyDescent="0.25">
      <c r="F1214" s="48"/>
      <c r="G1214" s="48"/>
    </row>
    <row r="1215" spans="6:7" x14ac:dyDescent="0.25">
      <c r="F1215" s="48"/>
      <c r="G1215" s="48"/>
    </row>
    <row r="1216" spans="6:7" x14ac:dyDescent="0.25">
      <c r="F1216" s="48"/>
      <c r="G1216" s="48"/>
    </row>
    <row r="1217" spans="6:7" x14ac:dyDescent="0.25">
      <c r="F1217" s="48"/>
      <c r="G1217" s="48"/>
    </row>
    <row r="1218" spans="6:7" x14ac:dyDescent="0.25">
      <c r="F1218" s="48"/>
      <c r="G1218" s="48"/>
    </row>
    <row r="1219" spans="6:7" x14ac:dyDescent="0.25">
      <c r="F1219" s="48"/>
      <c r="G1219" s="48"/>
    </row>
    <row r="1220" spans="6:7" x14ac:dyDescent="0.25">
      <c r="F1220" s="48"/>
      <c r="G1220" s="48"/>
    </row>
    <row r="1221" spans="6:7" x14ac:dyDescent="0.25">
      <c r="F1221" s="48"/>
      <c r="G1221" s="48"/>
    </row>
    <row r="1222" spans="6:7" x14ac:dyDescent="0.25">
      <c r="F1222" s="48"/>
      <c r="G1222" s="48"/>
    </row>
    <row r="1223" spans="6:7" x14ac:dyDescent="0.25">
      <c r="F1223" s="48"/>
      <c r="G1223" s="48"/>
    </row>
    <row r="1224" spans="6:7" x14ac:dyDescent="0.25">
      <c r="F1224" s="48"/>
      <c r="G1224" s="48"/>
    </row>
    <row r="1225" spans="6:7" x14ac:dyDescent="0.25">
      <c r="F1225" s="48"/>
      <c r="G1225" s="48"/>
    </row>
    <row r="1226" spans="6:7" x14ac:dyDescent="0.25">
      <c r="F1226" s="48"/>
      <c r="G1226" s="48"/>
    </row>
    <row r="1227" spans="6:7" x14ac:dyDescent="0.25">
      <c r="F1227" s="48"/>
      <c r="G1227" s="48"/>
    </row>
    <row r="1228" spans="6:7" x14ac:dyDescent="0.25">
      <c r="F1228" s="48"/>
      <c r="G1228" s="48"/>
    </row>
    <row r="1229" spans="6:7" x14ac:dyDescent="0.25">
      <c r="F1229" s="48"/>
      <c r="G1229" s="48"/>
    </row>
    <row r="1230" spans="6:7" x14ac:dyDescent="0.25">
      <c r="F1230" s="48"/>
      <c r="G1230" s="48"/>
    </row>
    <row r="1231" spans="6:7" x14ac:dyDescent="0.25">
      <c r="F1231" s="48"/>
      <c r="G1231" s="48"/>
    </row>
    <row r="1232" spans="6:7" x14ac:dyDescent="0.25">
      <c r="F1232" s="48"/>
      <c r="G1232" s="48"/>
    </row>
    <row r="1233" spans="6:7" x14ac:dyDescent="0.25">
      <c r="F1233" s="48"/>
      <c r="G1233" s="48"/>
    </row>
    <row r="1234" spans="6:7" x14ac:dyDescent="0.25">
      <c r="F1234" s="48"/>
      <c r="G1234" s="48"/>
    </row>
    <row r="1235" spans="6:7" x14ac:dyDescent="0.25">
      <c r="F1235" s="48"/>
      <c r="G1235" s="48"/>
    </row>
    <row r="1236" spans="6:7" x14ac:dyDescent="0.25">
      <c r="F1236" s="48"/>
      <c r="G1236" s="48"/>
    </row>
    <row r="1237" spans="6:7" x14ac:dyDescent="0.25">
      <c r="F1237" s="48"/>
      <c r="G1237" s="48"/>
    </row>
    <row r="1238" spans="6:7" x14ac:dyDescent="0.25">
      <c r="F1238" s="48"/>
      <c r="G1238" s="48"/>
    </row>
    <row r="1239" spans="6:7" x14ac:dyDescent="0.25">
      <c r="F1239" s="48"/>
      <c r="G1239" s="48"/>
    </row>
    <row r="1240" spans="6:7" x14ac:dyDescent="0.25">
      <c r="F1240" s="48"/>
      <c r="G1240" s="48"/>
    </row>
    <row r="1241" spans="6:7" x14ac:dyDescent="0.25">
      <c r="F1241" s="48"/>
      <c r="G1241" s="48"/>
    </row>
    <row r="1242" spans="6:7" x14ac:dyDescent="0.25">
      <c r="F1242" s="48"/>
      <c r="G1242" s="48"/>
    </row>
    <row r="1243" spans="6:7" x14ac:dyDescent="0.25">
      <c r="F1243" s="48"/>
      <c r="G1243" s="48"/>
    </row>
    <row r="1244" spans="6:7" x14ac:dyDescent="0.25">
      <c r="F1244" s="48"/>
      <c r="G1244" s="48"/>
    </row>
    <row r="1245" spans="6:7" x14ac:dyDescent="0.25">
      <c r="F1245" s="48"/>
      <c r="G1245" s="48"/>
    </row>
    <row r="1246" spans="6:7" x14ac:dyDescent="0.25">
      <c r="F1246" s="48"/>
      <c r="G1246" s="48"/>
    </row>
    <row r="1247" spans="6:7" x14ac:dyDescent="0.25">
      <c r="F1247" s="48"/>
      <c r="G1247" s="48"/>
    </row>
    <row r="1248" spans="6:7" x14ac:dyDescent="0.25">
      <c r="F1248" s="48"/>
      <c r="G1248" s="48"/>
    </row>
    <row r="1249" spans="6:7" x14ac:dyDescent="0.25">
      <c r="F1249" s="48"/>
      <c r="G1249" s="48"/>
    </row>
    <row r="1250" spans="6:7" x14ac:dyDescent="0.25">
      <c r="F1250" s="48"/>
      <c r="G1250" s="48"/>
    </row>
    <row r="1251" spans="6:7" x14ac:dyDescent="0.25">
      <c r="F1251" s="48"/>
      <c r="G1251" s="48"/>
    </row>
    <row r="1252" spans="6:7" x14ac:dyDescent="0.25">
      <c r="F1252" s="48"/>
      <c r="G1252" s="48"/>
    </row>
    <row r="1253" spans="6:7" x14ac:dyDescent="0.25">
      <c r="F1253" s="48"/>
      <c r="G1253" s="48"/>
    </row>
    <row r="1254" spans="6:7" x14ac:dyDescent="0.25">
      <c r="F1254" s="48"/>
      <c r="G1254" s="48"/>
    </row>
    <row r="1255" spans="6:7" x14ac:dyDescent="0.25">
      <c r="F1255" s="48"/>
      <c r="G1255" s="48"/>
    </row>
    <row r="1256" spans="6:7" x14ac:dyDescent="0.25">
      <c r="F1256" s="48"/>
      <c r="G1256" s="48"/>
    </row>
    <row r="1257" spans="6:7" x14ac:dyDescent="0.25">
      <c r="F1257" s="48"/>
      <c r="G1257" s="48"/>
    </row>
    <row r="1258" spans="6:7" x14ac:dyDescent="0.25">
      <c r="F1258" s="48"/>
      <c r="G1258" s="48"/>
    </row>
    <row r="1259" spans="6:7" x14ac:dyDescent="0.25">
      <c r="F1259" s="48"/>
      <c r="G1259" s="48"/>
    </row>
    <row r="1260" spans="6:7" x14ac:dyDescent="0.25">
      <c r="F1260" s="48"/>
      <c r="G1260" s="48"/>
    </row>
    <row r="1261" spans="6:7" x14ac:dyDescent="0.25">
      <c r="F1261" s="48"/>
      <c r="G1261" s="48"/>
    </row>
    <row r="1262" spans="6:7" x14ac:dyDescent="0.25">
      <c r="F1262" s="48"/>
      <c r="G1262" s="48"/>
    </row>
    <row r="1263" spans="6:7" x14ac:dyDescent="0.25">
      <c r="F1263" s="48"/>
      <c r="G1263" s="48"/>
    </row>
    <row r="1264" spans="6:7" x14ac:dyDescent="0.25">
      <c r="F1264" s="48"/>
      <c r="G1264" s="48"/>
    </row>
    <row r="1265" spans="6:7" x14ac:dyDescent="0.25">
      <c r="F1265" s="48"/>
      <c r="G1265" s="48"/>
    </row>
    <row r="1266" spans="6:7" x14ac:dyDescent="0.25">
      <c r="F1266" s="48"/>
      <c r="G1266" s="48"/>
    </row>
    <row r="1267" spans="6:7" x14ac:dyDescent="0.25">
      <c r="F1267" s="48"/>
      <c r="G1267" s="48"/>
    </row>
    <row r="1268" spans="6:7" x14ac:dyDescent="0.25">
      <c r="F1268" s="48"/>
      <c r="G1268" s="48"/>
    </row>
    <row r="1269" spans="6:7" x14ac:dyDescent="0.25">
      <c r="F1269" s="48"/>
      <c r="G1269" s="48"/>
    </row>
    <row r="1270" spans="6:7" x14ac:dyDescent="0.25">
      <c r="F1270" s="48"/>
      <c r="G1270" s="48"/>
    </row>
    <row r="1271" spans="6:7" x14ac:dyDescent="0.25">
      <c r="F1271" s="48"/>
      <c r="G1271" s="48"/>
    </row>
    <row r="1272" spans="6:7" x14ac:dyDescent="0.25">
      <c r="F1272" s="48"/>
      <c r="G1272" s="48"/>
    </row>
    <row r="1273" spans="6:7" x14ac:dyDescent="0.25">
      <c r="F1273" s="48"/>
      <c r="G1273" s="48"/>
    </row>
    <row r="1274" spans="6:7" x14ac:dyDescent="0.25">
      <c r="F1274" s="48"/>
      <c r="G1274" s="48"/>
    </row>
    <row r="1275" spans="6:7" x14ac:dyDescent="0.25">
      <c r="F1275" s="48"/>
      <c r="G1275" s="48"/>
    </row>
    <row r="1276" spans="6:7" x14ac:dyDescent="0.25">
      <c r="F1276" s="48"/>
      <c r="G1276" s="48"/>
    </row>
    <row r="1277" spans="6:7" x14ac:dyDescent="0.25">
      <c r="F1277" s="48"/>
      <c r="G1277" s="48"/>
    </row>
    <row r="1278" spans="6:7" x14ac:dyDescent="0.25">
      <c r="F1278" s="48"/>
      <c r="G1278" s="48"/>
    </row>
    <row r="1279" spans="6:7" x14ac:dyDescent="0.25">
      <c r="F1279" s="48"/>
      <c r="G1279" s="48"/>
    </row>
    <row r="1280" spans="6:7" x14ac:dyDescent="0.25">
      <c r="F1280" s="48"/>
      <c r="G1280" s="48"/>
    </row>
    <row r="1281" spans="6:7" x14ac:dyDescent="0.25">
      <c r="F1281" s="48"/>
      <c r="G1281" s="48"/>
    </row>
    <row r="1282" spans="6:7" x14ac:dyDescent="0.25">
      <c r="F1282" s="48"/>
      <c r="G1282" s="48"/>
    </row>
    <row r="1283" spans="6:7" x14ac:dyDescent="0.25">
      <c r="F1283" s="48"/>
      <c r="G1283" s="48"/>
    </row>
    <row r="1284" spans="6:7" x14ac:dyDescent="0.25">
      <c r="F1284" s="48"/>
      <c r="G1284" s="48"/>
    </row>
    <row r="1285" spans="6:7" x14ac:dyDescent="0.25">
      <c r="F1285" s="48"/>
      <c r="G1285" s="48"/>
    </row>
    <row r="1286" spans="6:7" x14ac:dyDescent="0.25">
      <c r="F1286" s="48"/>
      <c r="G1286" s="48"/>
    </row>
    <row r="1287" spans="6:7" x14ac:dyDescent="0.25">
      <c r="F1287" s="48"/>
      <c r="G1287" s="48"/>
    </row>
    <row r="1288" spans="6:7" x14ac:dyDescent="0.25">
      <c r="F1288" s="48"/>
      <c r="G1288" s="48"/>
    </row>
    <row r="1289" spans="6:7" x14ac:dyDescent="0.25">
      <c r="F1289" s="48"/>
      <c r="G1289" s="48"/>
    </row>
    <row r="1290" spans="6:7" x14ac:dyDescent="0.25">
      <c r="F1290" s="48"/>
      <c r="G1290" s="48"/>
    </row>
    <row r="1291" spans="6:7" x14ac:dyDescent="0.25">
      <c r="F1291" s="48"/>
      <c r="G1291" s="48"/>
    </row>
    <row r="1292" spans="6:7" x14ac:dyDescent="0.25">
      <c r="F1292" s="48"/>
      <c r="G1292" s="48"/>
    </row>
    <row r="1293" spans="6:7" x14ac:dyDescent="0.25">
      <c r="F1293" s="48"/>
      <c r="G1293" s="48"/>
    </row>
    <row r="1294" spans="6:7" x14ac:dyDescent="0.25">
      <c r="F1294" s="48"/>
      <c r="G1294" s="48"/>
    </row>
    <row r="1295" spans="6:7" x14ac:dyDescent="0.25">
      <c r="F1295" s="48"/>
      <c r="G1295" s="48"/>
    </row>
    <row r="1296" spans="6:7" x14ac:dyDescent="0.25">
      <c r="F1296" s="48"/>
      <c r="G1296" s="48"/>
    </row>
    <row r="1297" spans="6:7" x14ac:dyDescent="0.25">
      <c r="F1297" s="48"/>
      <c r="G1297" s="48"/>
    </row>
    <row r="1298" spans="6:7" x14ac:dyDescent="0.25">
      <c r="F1298" s="48"/>
      <c r="G1298" s="48"/>
    </row>
    <row r="1299" spans="6:7" x14ac:dyDescent="0.25">
      <c r="F1299" s="48"/>
      <c r="G1299" s="48"/>
    </row>
    <row r="1300" spans="6:7" x14ac:dyDescent="0.25">
      <c r="F1300" s="48"/>
      <c r="G1300" s="48"/>
    </row>
    <row r="1301" spans="6:7" x14ac:dyDescent="0.25">
      <c r="F1301" s="48"/>
      <c r="G1301" s="48"/>
    </row>
    <row r="1302" spans="6:7" x14ac:dyDescent="0.25">
      <c r="F1302" s="48"/>
      <c r="G1302" s="48"/>
    </row>
    <row r="1303" spans="6:7" x14ac:dyDescent="0.25">
      <c r="F1303" s="48"/>
      <c r="G1303" s="48"/>
    </row>
    <row r="1304" spans="6:7" x14ac:dyDescent="0.25">
      <c r="F1304" s="48"/>
      <c r="G1304" s="48"/>
    </row>
    <row r="1305" spans="6:7" x14ac:dyDescent="0.25">
      <c r="F1305" s="48"/>
      <c r="G1305" s="48"/>
    </row>
    <row r="1306" spans="6:7" x14ac:dyDescent="0.25">
      <c r="F1306" s="48"/>
      <c r="G1306" s="48"/>
    </row>
    <row r="1307" spans="6:7" x14ac:dyDescent="0.25">
      <c r="F1307" s="48"/>
      <c r="G1307" s="48"/>
    </row>
    <row r="1308" spans="6:7" x14ac:dyDescent="0.25">
      <c r="F1308" s="48"/>
      <c r="G1308" s="48"/>
    </row>
    <row r="1309" spans="6:7" x14ac:dyDescent="0.25">
      <c r="F1309" s="48"/>
      <c r="G1309" s="48"/>
    </row>
    <row r="1310" spans="6:7" x14ac:dyDescent="0.25">
      <c r="F1310" s="48"/>
      <c r="G1310" s="48"/>
    </row>
    <row r="1311" spans="6:7" x14ac:dyDescent="0.25">
      <c r="F1311" s="48"/>
      <c r="G1311" s="48"/>
    </row>
    <row r="1312" spans="6:7" x14ac:dyDescent="0.25">
      <c r="F1312" s="48"/>
      <c r="G1312" s="48"/>
    </row>
    <row r="1313" spans="6:7" x14ac:dyDescent="0.25">
      <c r="F1313" s="48"/>
      <c r="G1313" s="48"/>
    </row>
    <row r="1314" spans="6:7" x14ac:dyDescent="0.25">
      <c r="F1314" s="48"/>
      <c r="G1314" s="48"/>
    </row>
    <row r="1315" spans="6:7" x14ac:dyDescent="0.25">
      <c r="F1315" s="48"/>
      <c r="G1315" s="48"/>
    </row>
    <row r="1316" spans="6:7" x14ac:dyDescent="0.25">
      <c r="F1316" s="48"/>
      <c r="G1316" s="48"/>
    </row>
    <row r="1317" spans="6:7" x14ac:dyDescent="0.25">
      <c r="F1317" s="48"/>
      <c r="G1317" s="48"/>
    </row>
    <row r="1318" spans="6:7" x14ac:dyDescent="0.25">
      <c r="F1318" s="48"/>
      <c r="G1318" s="48"/>
    </row>
    <row r="1319" spans="6:7" x14ac:dyDescent="0.25">
      <c r="F1319" s="48"/>
      <c r="G1319" s="48"/>
    </row>
    <row r="1320" spans="6:7" x14ac:dyDescent="0.25">
      <c r="F1320" s="48"/>
      <c r="G1320" s="48"/>
    </row>
    <row r="1321" spans="6:7" x14ac:dyDescent="0.25">
      <c r="F1321" s="48"/>
      <c r="G1321" s="48"/>
    </row>
    <row r="1322" spans="6:7" x14ac:dyDescent="0.25">
      <c r="F1322" s="48"/>
      <c r="G1322" s="48"/>
    </row>
    <row r="1323" spans="6:7" x14ac:dyDescent="0.25">
      <c r="F1323" s="48"/>
      <c r="G1323" s="48"/>
    </row>
    <row r="1324" spans="6:7" x14ac:dyDescent="0.25">
      <c r="F1324" s="48"/>
      <c r="G1324" s="48"/>
    </row>
    <row r="1325" spans="6:7" x14ac:dyDescent="0.25">
      <c r="F1325" s="48"/>
      <c r="G1325" s="48"/>
    </row>
    <row r="1326" spans="6:7" x14ac:dyDescent="0.25">
      <c r="F1326" s="48"/>
      <c r="G1326" s="48"/>
    </row>
    <row r="1327" spans="6:7" x14ac:dyDescent="0.25">
      <c r="F1327" s="48"/>
      <c r="G1327" s="48"/>
    </row>
    <row r="1328" spans="6:7" x14ac:dyDescent="0.25">
      <c r="F1328" s="48"/>
      <c r="G1328" s="48"/>
    </row>
    <row r="1329" spans="6:7" x14ac:dyDescent="0.25">
      <c r="F1329" s="48"/>
      <c r="G1329" s="48"/>
    </row>
    <row r="1330" spans="6:7" x14ac:dyDescent="0.25">
      <c r="F1330" s="48"/>
      <c r="G1330" s="48"/>
    </row>
    <row r="1331" spans="6:7" x14ac:dyDescent="0.25">
      <c r="F1331" s="48"/>
      <c r="G1331" s="48"/>
    </row>
    <row r="1332" spans="6:7" x14ac:dyDescent="0.25">
      <c r="F1332" s="48"/>
      <c r="G1332" s="48"/>
    </row>
    <row r="1333" spans="6:7" x14ac:dyDescent="0.25">
      <c r="F1333" s="48"/>
      <c r="G1333" s="48"/>
    </row>
    <row r="1334" spans="6:7" x14ac:dyDescent="0.25">
      <c r="F1334" s="48"/>
      <c r="G1334" s="48"/>
    </row>
    <row r="1335" spans="6:7" x14ac:dyDescent="0.25">
      <c r="F1335" s="48"/>
      <c r="G1335" s="48"/>
    </row>
    <row r="1336" spans="6:7" x14ac:dyDescent="0.25">
      <c r="F1336" s="48"/>
      <c r="G1336" s="48"/>
    </row>
    <row r="1337" spans="6:7" x14ac:dyDescent="0.25">
      <c r="F1337" s="48"/>
      <c r="G1337" s="48"/>
    </row>
    <row r="1338" spans="6:7" x14ac:dyDescent="0.25">
      <c r="F1338" s="48"/>
      <c r="G1338" s="48"/>
    </row>
    <row r="1339" spans="6:7" x14ac:dyDescent="0.25">
      <c r="F1339" s="48"/>
      <c r="G1339" s="48"/>
    </row>
    <row r="1340" spans="6:7" x14ac:dyDescent="0.25">
      <c r="F1340" s="48"/>
      <c r="G1340" s="48"/>
    </row>
    <row r="1341" spans="6:7" x14ac:dyDescent="0.25">
      <c r="F1341" s="48"/>
      <c r="G1341" s="48"/>
    </row>
    <row r="1342" spans="6:7" x14ac:dyDescent="0.25">
      <c r="F1342" s="48"/>
      <c r="G1342" s="48"/>
    </row>
    <row r="1343" spans="6:7" x14ac:dyDescent="0.25">
      <c r="F1343" s="48"/>
      <c r="G1343" s="48"/>
    </row>
    <row r="1344" spans="6:7" x14ac:dyDescent="0.25">
      <c r="F1344" s="48"/>
      <c r="G1344" s="48"/>
    </row>
    <row r="1345" spans="6:7" x14ac:dyDescent="0.25">
      <c r="F1345" s="48"/>
      <c r="G1345" s="48"/>
    </row>
    <row r="1346" spans="6:7" x14ac:dyDescent="0.25">
      <c r="F1346" s="48"/>
      <c r="G1346" s="48"/>
    </row>
    <row r="1347" spans="6:7" x14ac:dyDescent="0.25">
      <c r="F1347" s="48"/>
      <c r="G1347" s="48"/>
    </row>
    <row r="1348" spans="6:7" x14ac:dyDescent="0.25">
      <c r="F1348" s="48"/>
      <c r="G1348" s="48"/>
    </row>
    <row r="1349" spans="6:7" x14ac:dyDescent="0.25">
      <c r="F1349" s="48"/>
      <c r="G1349" s="48"/>
    </row>
    <row r="1350" spans="6:7" x14ac:dyDescent="0.25">
      <c r="F1350" s="48"/>
      <c r="G1350" s="48"/>
    </row>
    <row r="1351" spans="6:7" x14ac:dyDescent="0.25">
      <c r="F1351" s="48"/>
      <c r="G1351" s="48"/>
    </row>
    <row r="1352" spans="6:7" x14ac:dyDescent="0.25">
      <c r="F1352" s="48"/>
      <c r="G1352" s="48"/>
    </row>
    <row r="1353" spans="6:7" x14ac:dyDescent="0.25">
      <c r="F1353" s="48"/>
      <c r="G1353" s="48"/>
    </row>
    <row r="1354" spans="6:7" x14ac:dyDescent="0.25">
      <c r="F1354" s="48"/>
      <c r="G1354" s="48"/>
    </row>
    <row r="1355" spans="6:7" x14ac:dyDescent="0.25">
      <c r="F1355" s="48"/>
      <c r="G1355" s="48"/>
    </row>
    <row r="1356" spans="6:7" x14ac:dyDescent="0.25">
      <c r="F1356" s="48"/>
      <c r="G1356" s="48"/>
    </row>
    <row r="1357" spans="6:7" x14ac:dyDescent="0.25">
      <c r="F1357" s="48"/>
      <c r="G1357" s="48"/>
    </row>
    <row r="1358" spans="6:7" x14ac:dyDescent="0.25">
      <c r="F1358" s="48"/>
      <c r="G1358" s="48"/>
    </row>
    <row r="1359" spans="6:7" x14ac:dyDescent="0.25">
      <c r="F1359" s="48"/>
      <c r="G1359" s="48"/>
    </row>
    <row r="1360" spans="6:7" x14ac:dyDescent="0.25">
      <c r="F1360" s="48"/>
      <c r="G1360" s="48"/>
    </row>
    <row r="1361" spans="6:7" x14ac:dyDescent="0.25">
      <c r="F1361" s="48"/>
      <c r="G1361" s="48"/>
    </row>
    <row r="1362" spans="6:7" x14ac:dyDescent="0.25">
      <c r="F1362" s="48"/>
      <c r="G1362" s="48"/>
    </row>
    <row r="1363" spans="6:7" x14ac:dyDescent="0.25">
      <c r="F1363" s="48"/>
      <c r="G1363" s="48"/>
    </row>
    <row r="1364" spans="6:7" x14ac:dyDescent="0.25">
      <c r="F1364" s="48"/>
      <c r="G1364" s="48"/>
    </row>
    <row r="1365" spans="6:7" x14ac:dyDescent="0.25">
      <c r="F1365" s="48"/>
      <c r="G1365" s="48"/>
    </row>
    <row r="1366" spans="6:7" x14ac:dyDescent="0.25">
      <c r="F1366" s="48"/>
      <c r="G1366" s="48"/>
    </row>
    <row r="1367" spans="6:7" x14ac:dyDescent="0.25">
      <c r="F1367" s="48"/>
      <c r="G1367" s="48"/>
    </row>
    <row r="1368" spans="6:7" x14ac:dyDescent="0.25">
      <c r="F1368" s="48"/>
      <c r="G1368" s="48"/>
    </row>
    <row r="1369" spans="6:7" x14ac:dyDescent="0.25">
      <c r="F1369" s="48"/>
      <c r="G1369" s="48"/>
    </row>
    <row r="1370" spans="6:7" x14ac:dyDescent="0.25">
      <c r="F1370" s="48"/>
      <c r="G1370" s="48"/>
    </row>
    <row r="1371" spans="6:7" x14ac:dyDescent="0.25">
      <c r="F1371" s="48"/>
      <c r="G1371" s="48"/>
    </row>
    <row r="1372" spans="6:7" x14ac:dyDescent="0.25">
      <c r="F1372" s="48"/>
      <c r="G1372" s="48"/>
    </row>
    <row r="1373" spans="6:7" x14ac:dyDescent="0.25">
      <c r="F1373" s="48"/>
      <c r="G1373" s="48"/>
    </row>
    <row r="1374" spans="6:7" x14ac:dyDescent="0.25">
      <c r="F1374" s="48"/>
      <c r="G1374" s="48"/>
    </row>
    <row r="1375" spans="6:7" x14ac:dyDescent="0.25">
      <c r="F1375" s="48"/>
      <c r="G1375" s="48"/>
    </row>
    <row r="1376" spans="6:7" x14ac:dyDescent="0.25">
      <c r="F1376" s="48"/>
      <c r="G1376" s="48"/>
    </row>
    <row r="1377" spans="6:7" x14ac:dyDescent="0.25">
      <c r="F1377" s="48"/>
      <c r="G1377" s="48"/>
    </row>
    <row r="1378" spans="6:7" x14ac:dyDescent="0.25">
      <c r="F1378" s="48"/>
      <c r="G1378" s="48"/>
    </row>
    <row r="1379" spans="6:7" x14ac:dyDescent="0.25">
      <c r="F1379" s="48"/>
      <c r="G1379" s="48"/>
    </row>
    <row r="1380" spans="6:7" x14ac:dyDescent="0.25">
      <c r="F1380" s="48"/>
      <c r="G1380" s="48"/>
    </row>
    <row r="1381" spans="6:7" x14ac:dyDescent="0.25">
      <c r="F1381" s="48"/>
      <c r="G1381" s="48"/>
    </row>
    <row r="1382" spans="6:7" x14ac:dyDescent="0.25">
      <c r="F1382" s="48"/>
      <c r="G1382" s="48"/>
    </row>
    <row r="1383" spans="6:7" x14ac:dyDescent="0.25">
      <c r="F1383" s="48"/>
      <c r="G1383" s="48"/>
    </row>
    <row r="1384" spans="6:7" x14ac:dyDescent="0.25">
      <c r="F1384" s="48"/>
      <c r="G1384" s="48"/>
    </row>
    <row r="1385" spans="6:7" x14ac:dyDescent="0.25">
      <c r="F1385" s="48"/>
      <c r="G1385" s="48"/>
    </row>
    <row r="1386" spans="6:7" x14ac:dyDescent="0.25">
      <c r="F1386" s="48"/>
      <c r="G1386" s="48"/>
    </row>
    <row r="1387" spans="6:7" x14ac:dyDescent="0.25">
      <c r="F1387" s="48"/>
      <c r="G1387" s="48"/>
    </row>
    <row r="1388" spans="6:7" x14ac:dyDescent="0.25">
      <c r="F1388" s="48"/>
      <c r="G1388" s="48"/>
    </row>
    <row r="1389" spans="6:7" x14ac:dyDescent="0.25">
      <c r="F1389" s="48"/>
      <c r="G1389" s="48"/>
    </row>
    <row r="1390" spans="6:7" x14ac:dyDescent="0.25">
      <c r="F1390" s="48"/>
      <c r="G1390" s="48"/>
    </row>
    <row r="1391" spans="6:7" x14ac:dyDescent="0.25">
      <c r="F1391" s="48"/>
      <c r="G1391" s="48"/>
    </row>
    <row r="1392" spans="6:7" x14ac:dyDescent="0.25">
      <c r="F1392" s="48"/>
      <c r="G1392" s="48"/>
    </row>
    <row r="1393" spans="6:7" x14ac:dyDescent="0.25">
      <c r="F1393" s="48"/>
      <c r="G1393" s="48"/>
    </row>
    <row r="1394" spans="6:7" x14ac:dyDescent="0.25">
      <c r="F1394" s="48"/>
      <c r="G1394" s="48"/>
    </row>
    <row r="1395" spans="6:7" x14ac:dyDescent="0.25">
      <c r="F1395" s="48"/>
      <c r="G1395" s="48"/>
    </row>
    <row r="1396" spans="6:7" x14ac:dyDescent="0.25">
      <c r="F1396" s="48"/>
      <c r="G1396" s="48"/>
    </row>
    <row r="1397" spans="6:7" x14ac:dyDescent="0.25">
      <c r="F1397" s="48"/>
      <c r="G1397" s="48"/>
    </row>
    <row r="1398" spans="6:7" x14ac:dyDescent="0.25">
      <c r="F1398" s="48"/>
      <c r="G1398" s="48"/>
    </row>
    <row r="1399" spans="6:7" x14ac:dyDescent="0.25">
      <c r="F1399" s="48"/>
      <c r="G1399" s="48"/>
    </row>
    <row r="1400" spans="6:7" x14ac:dyDescent="0.25">
      <c r="F1400" s="48"/>
      <c r="G1400" s="48"/>
    </row>
    <row r="1401" spans="6:7" x14ac:dyDescent="0.25">
      <c r="F1401" s="48"/>
      <c r="G1401" s="48"/>
    </row>
    <row r="1402" spans="6:7" x14ac:dyDescent="0.25">
      <c r="F1402" s="48"/>
      <c r="G1402" s="48"/>
    </row>
    <row r="1403" spans="6:7" x14ac:dyDescent="0.25">
      <c r="F1403" s="48"/>
      <c r="G1403" s="48"/>
    </row>
    <row r="1404" spans="6:7" x14ac:dyDescent="0.25">
      <c r="F1404" s="48"/>
      <c r="G1404" s="48"/>
    </row>
    <row r="1405" spans="6:7" x14ac:dyDescent="0.25">
      <c r="F1405" s="48"/>
      <c r="G1405" s="48"/>
    </row>
    <row r="1406" spans="6:7" x14ac:dyDescent="0.25">
      <c r="F1406" s="48"/>
      <c r="G1406" s="48"/>
    </row>
    <row r="1407" spans="6:7" x14ac:dyDescent="0.25">
      <c r="F1407" s="48"/>
      <c r="G1407" s="48"/>
    </row>
    <row r="1408" spans="6:7" x14ac:dyDescent="0.25">
      <c r="F1408" s="48"/>
      <c r="G1408" s="48"/>
    </row>
    <row r="1409" spans="6:7" x14ac:dyDescent="0.25">
      <c r="F1409" s="48"/>
      <c r="G1409" s="48"/>
    </row>
    <row r="1410" spans="6:7" x14ac:dyDescent="0.25">
      <c r="F1410" s="48"/>
      <c r="G1410" s="48"/>
    </row>
    <row r="1411" spans="6:7" x14ac:dyDescent="0.25">
      <c r="F1411" s="48"/>
      <c r="G1411" s="48"/>
    </row>
    <row r="1412" spans="6:7" x14ac:dyDescent="0.25">
      <c r="F1412" s="48"/>
      <c r="G1412" s="48"/>
    </row>
    <row r="1413" spans="6:7" x14ac:dyDescent="0.25">
      <c r="F1413" s="48"/>
      <c r="G1413" s="48"/>
    </row>
    <row r="1414" spans="6:7" x14ac:dyDescent="0.25">
      <c r="F1414" s="48"/>
      <c r="G1414" s="48"/>
    </row>
    <row r="1415" spans="6:7" x14ac:dyDescent="0.25">
      <c r="F1415" s="48"/>
      <c r="G1415" s="48"/>
    </row>
    <row r="1416" spans="6:7" x14ac:dyDescent="0.25">
      <c r="F1416" s="48"/>
      <c r="G1416" s="48"/>
    </row>
    <row r="1417" spans="6:7" x14ac:dyDescent="0.25">
      <c r="F1417" s="48"/>
      <c r="G1417" s="48"/>
    </row>
    <row r="1418" spans="6:7" x14ac:dyDescent="0.25">
      <c r="F1418" s="48"/>
      <c r="G1418" s="48"/>
    </row>
    <row r="1419" spans="6:7" x14ac:dyDescent="0.25">
      <c r="F1419" s="48"/>
      <c r="G1419" s="48"/>
    </row>
    <row r="1420" spans="6:7" x14ac:dyDescent="0.25">
      <c r="F1420" s="48"/>
      <c r="G1420" s="48"/>
    </row>
    <row r="1421" spans="6:7" x14ac:dyDescent="0.25">
      <c r="F1421" s="48"/>
      <c r="G1421" s="48"/>
    </row>
    <row r="1422" spans="6:7" x14ac:dyDescent="0.25">
      <c r="F1422" s="48"/>
      <c r="G1422" s="48"/>
    </row>
    <row r="1423" spans="6:7" x14ac:dyDescent="0.25">
      <c r="F1423" s="48"/>
      <c r="G1423" s="48"/>
    </row>
    <row r="1424" spans="6:7" x14ac:dyDescent="0.25">
      <c r="F1424" s="48"/>
      <c r="G1424" s="48"/>
    </row>
    <row r="1425" spans="6:7" x14ac:dyDescent="0.25">
      <c r="F1425" s="48"/>
      <c r="G1425" s="48"/>
    </row>
    <row r="1426" spans="6:7" x14ac:dyDescent="0.25">
      <c r="F1426" s="48"/>
      <c r="G1426" s="48"/>
    </row>
    <row r="1427" spans="6:7" x14ac:dyDescent="0.25">
      <c r="F1427" s="48"/>
      <c r="G1427" s="48"/>
    </row>
    <row r="1428" spans="6:7" x14ac:dyDescent="0.25">
      <c r="F1428" s="48"/>
      <c r="G1428" s="48"/>
    </row>
    <row r="1429" spans="6:7" x14ac:dyDescent="0.25">
      <c r="F1429" s="48"/>
      <c r="G1429" s="48"/>
    </row>
    <row r="1430" spans="6:7" x14ac:dyDescent="0.25">
      <c r="F1430" s="48"/>
      <c r="G1430" s="48"/>
    </row>
    <row r="1431" spans="6:7" x14ac:dyDescent="0.25">
      <c r="F1431" s="48"/>
      <c r="G1431" s="48"/>
    </row>
    <row r="1432" spans="6:7" x14ac:dyDescent="0.25">
      <c r="F1432" s="48"/>
      <c r="G1432" s="48"/>
    </row>
    <row r="1433" spans="6:7" x14ac:dyDescent="0.25">
      <c r="F1433" s="48"/>
      <c r="G1433" s="48"/>
    </row>
    <row r="1434" spans="6:7" x14ac:dyDescent="0.25">
      <c r="F1434" s="48"/>
      <c r="G1434" s="48"/>
    </row>
    <row r="1435" spans="6:7" x14ac:dyDescent="0.25">
      <c r="F1435" s="48"/>
      <c r="G1435" s="48"/>
    </row>
    <row r="1436" spans="6:7" x14ac:dyDescent="0.25">
      <c r="F1436" s="48"/>
      <c r="G1436" s="48"/>
    </row>
    <row r="1437" spans="6:7" x14ac:dyDescent="0.25">
      <c r="F1437" s="48"/>
      <c r="G1437" s="48"/>
    </row>
    <row r="1438" spans="6:7" x14ac:dyDescent="0.25">
      <c r="F1438" s="48"/>
      <c r="G1438" s="48"/>
    </row>
    <row r="1439" spans="6:7" x14ac:dyDescent="0.25">
      <c r="F1439" s="48"/>
      <c r="G1439" s="48"/>
    </row>
    <row r="1440" spans="6:7" x14ac:dyDescent="0.25">
      <c r="F1440" s="48"/>
      <c r="G1440" s="48"/>
    </row>
    <row r="1441" spans="6:7" x14ac:dyDescent="0.25">
      <c r="F1441" s="48"/>
      <c r="G1441" s="48"/>
    </row>
    <row r="1442" spans="6:7" x14ac:dyDescent="0.25">
      <c r="F1442" s="48"/>
      <c r="G1442" s="48"/>
    </row>
    <row r="1443" spans="6:7" x14ac:dyDescent="0.25">
      <c r="F1443" s="48"/>
      <c r="G1443" s="48"/>
    </row>
    <row r="1444" spans="6:7" x14ac:dyDescent="0.25">
      <c r="F1444" s="48"/>
      <c r="G1444" s="48"/>
    </row>
    <row r="1445" spans="6:7" x14ac:dyDescent="0.25">
      <c r="F1445" s="48"/>
      <c r="G1445" s="48"/>
    </row>
    <row r="1446" spans="6:7" x14ac:dyDescent="0.25">
      <c r="F1446" s="48"/>
      <c r="G1446" s="48"/>
    </row>
    <row r="1447" spans="6:7" x14ac:dyDescent="0.25">
      <c r="F1447" s="48"/>
      <c r="G1447" s="48"/>
    </row>
  </sheetData>
  <mergeCells count="842">
    <mergeCell ref="L656:L657"/>
    <mergeCell ref="A660:B660"/>
    <mergeCell ref="A661:B661"/>
    <mergeCell ref="L690:L691"/>
    <mergeCell ref="A698:K698"/>
    <mergeCell ref="I673:K673"/>
    <mergeCell ref="D689:K689"/>
    <mergeCell ref="D694:K694"/>
    <mergeCell ref="D699:K699"/>
    <mergeCell ref="D768:K768"/>
    <mergeCell ref="L721:L722"/>
    <mergeCell ref="L726:L727"/>
    <mergeCell ref="L731:L732"/>
    <mergeCell ref="A756:K756"/>
    <mergeCell ref="A726:A727"/>
    <mergeCell ref="I726:K726"/>
    <mergeCell ref="A721:A722"/>
    <mergeCell ref="I721:K721"/>
    <mergeCell ref="A24:K24"/>
    <mergeCell ref="A25:A27"/>
    <mergeCell ref="D25:K25"/>
    <mergeCell ref="I26:K26"/>
    <mergeCell ref="L26:L27"/>
    <mergeCell ref="A29:K29"/>
    <mergeCell ref="A613:B613"/>
    <mergeCell ref="D613:L613"/>
    <mergeCell ref="D566:K566"/>
    <mergeCell ref="A567:A568"/>
    <mergeCell ref="I567:K567"/>
    <mergeCell ref="L567:L568"/>
    <mergeCell ref="A570:K570"/>
    <mergeCell ref="A62:A64"/>
    <mergeCell ref="D62:K62"/>
    <mergeCell ref="I63:K63"/>
    <mergeCell ref="L63:L64"/>
    <mergeCell ref="A67:K67"/>
    <mergeCell ref="L350:L351"/>
    <mergeCell ref="A354:K354"/>
    <mergeCell ref="A327:B327"/>
    <mergeCell ref="A328:A330"/>
    <mergeCell ref="D327:L327"/>
    <mergeCell ref="A334:A336"/>
    <mergeCell ref="D349:K349"/>
    <mergeCell ref="I350:K350"/>
    <mergeCell ref="A348:K348"/>
    <mergeCell ref="A349:A351"/>
    <mergeCell ref="A343:A345"/>
    <mergeCell ref="I344:K344"/>
    <mergeCell ref="A8:B8"/>
    <mergeCell ref="C8:L8"/>
    <mergeCell ref="A9:B9"/>
    <mergeCell ref="D9:L9"/>
    <mergeCell ref="A10:A12"/>
    <mergeCell ref="D10:K10"/>
    <mergeCell ref="I11:K11"/>
    <mergeCell ref="L11:L12"/>
    <mergeCell ref="A14:K14"/>
    <mergeCell ref="A15:A17"/>
    <mergeCell ref="D15:K15"/>
    <mergeCell ref="I16:K16"/>
    <mergeCell ref="L16:L17"/>
    <mergeCell ref="A19:K19"/>
    <mergeCell ref="A20:A22"/>
    <mergeCell ref="D20:K20"/>
    <mergeCell ref="I21:K21"/>
    <mergeCell ref="L21:L22"/>
    <mergeCell ref="A326:K326"/>
    <mergeCell ref="A342:B342"/>
    <mergeCell ref="D342:L342"/>
    <mergeCell ref="I329:K329"/>
    <mergeCell ref="D328:K328"/>
    <mergeCell ref="I315:K315"/>
    <mergeCell ref="D307:K307"/>
    <mergeCell ref="D334:K334"/>
    <mergeCell ref="I335:K335"/>
    <mergeCell ref="L329:L330"/>
    <mergeCell ref="A333:K333"/>
    <mergeCell ref="L335:L336"/>
    <mergeCell ref="A341:K341"/>
    <mergeCell ref="A111:A113"/>
    <mergeCell ref="A92:K92"/>
    <mergeCell ref="A98:K98"/>
    <mergeCell ref="A105:K105"/>
    <mergeCell ref="C312:L312"/>
    <mergeCell ref="A312:B312"/>
    <mergeCell ref="A313:B313"/>
    <mergeCell ref="D313:L313"/>
    <mergeCell ref="A306:K306"/>
    <mergeCell ref="A311:K311"/>
    <mergeCell ref="I94:K94"/>
    <mergeCell ref="I100:K100"/>
    <mergeCell ref="I107:K107"/>
    <mergeCell ref="I112:K112"/>
    <mergeCell ref="D116:L116"/>
    <mergeCell ref="A255:A257"/>
    <mergeCell ref="D255:K255"/>
    <mergeCell ref="I256:K256"/>
    <mergeCell ref="L256:L257"/>
    <mergeCell ref="A259:K259"/>
    <mergeCell ref="A277:A278"/>
    <mergeCell ref="I277:K277"/>
    <mergeCell ref="I284:K284"/>
    <mergeCell ref="A273:K273"/>
    <mergeCell ref="I80:K80"/>
    <mergeCell ref="D86:K86"/>
    <mergeCell ref="D93:K93"/>
    <mergeCell ref="D99:K99"/>
    <mergeCell ref="D111:K111"/>
    <mergeCell ref="A30:B30"/>
    <mergeCell ref="A840:A841"/>
    <mergeCell ref="I840:K840"/>
    <mergeCell ref="A846:A847"/>
    <mergeCell ref="I846:K846"/>
    <mergeCell ref="A139:B139"/>
    <mergeCell ref="A49:B49"/>
    <mergeCell ref="A60:B60"/>
    <mergeCell ref="C60:L60"/>
    <mergeCell ref="D752:K752"/>
    <mergeCell ref="D758:L758"/>
    <mergeCell ref="D780:K780"/>
    <mergeCell ref="D720:K720"/>
    <mergeCell ref="D725:K725"/>
    <mergeCell ref="D730:K730"/>
    <mergeCell ref="D735:K735"/>
    <mergeCell ref="D740:L740"/>
    <mergeCell ref="D742:K742"/>
    <mergeCell ref="L736:L737"/>
    <mergeCell ref="L781:L782"/>
    <mergeCell ref="A785:B785"/>
    <mergeCell ref="A786:B786"/>
    <mergeCell ref="C785:L785"/>
    <mergeCell ref="D786:L786"/>
    <mergeCell ref="L788:L789"/>
    <mergeCell ref="L803:L804"/>
    <mergeCell ref="A852:A853"/>
    <mergeCell ref="I852:K852"/>
    <mergeCell ref="A810:A811"/>
    <mergeCell ref="I810:K810"/>
    <mergeCell ref="A826:A827"/>
    <mergeCell ref="I826:K826"/>
    <mergeCell ref="A832:A833"/>
    <mergeCell ref="I832:K832"/>
    <mergeCell ref="A781:A782"/>
    <mergeCell ref="I781:K781"/>
    <mergeCell ref="A788:A789"/>
    <mergeCell ref="I788:K788"/>
    <mergeCell ref="A803:A804"/>
    <mergeCell ref="A801:K801"/>
    <mergeCell ref="A784:K784"/>
    <mergeCell ref="D864:K864"/>
    <mergeCell ref="D787:K787"/>
    <mergeCell ref="D802:K802"/>
    <mergeCell ref="D809:K809"/>
    <mergeCell ref="D825:K825"/>
    <mergeCell ref="D831:K831"/>
    <mergeCell ref="D839:K839"/>
    <mergeCell ref="D845:K845"/>
    <mergeCell ref="D851:K851"/>
    <mergeCell ref="I803:K803"/>
    <mergeCell ref="A695:A696"/>
    <mergeCell ref="A678:A679"/>
    <mergeCell ref="I678:K678"/>
    <mergeCell ref="A684:A685"/>
    <mergeCell ref="I684:K684"/>
    <mergeCell ref="A690:A691"/>
    <mergeCell ref="I690:K690"/>
    <mergeCell ref="A681:K681"/>
    <mergeCell ref="A682:B682"/>
    <mergeCell ref="D682:L682"/>
    <mergeCell ref="A687:K687"/>
    <mergeCell ref="L684:L685"/>
    <mergeCell ref="A688:B688"/>
    <mergeCell ref="A693:K693"/>
    <mergeCell ref="D688:L688"/>
    <mergeCell ref="D645:K645"/>
    <mergeCell ref="D650:K650"/>
    <mergeCell ref="D655:K655"/>
    <mergeCell ref="A629:K629"/>
    <mergeCell ref="L626:L627"/>
    <mergeCell ref="A634:K634"/>
    <mergeCell ref="L631:L632"/>
    <mergeCell ref="A639:K639"/>
    <mergeCell ref="L636:L637"/>
    <mergeCell ref="L641:L642"/>
    <mergeCell ref="A644:K644"/>
    <mergeCell ref="L651:L652"/>
    <mergeCell ref="L646:L647"/>
    <mergeCell ref="A649:K649"/>
    <mergeCell ref="A654:K654"/>
    <mergeCell ref="A646:A647"/>
    <mergeCell ref="I646:K646"/>
    <mergeCell ref="A651:A652"/>
    <mergeCell ref="I651:K651"/>
    <mergeCell ref="A636:A637"/>
    <mergeCell ref="I636:K636"/>
    <mergeCell ref="I626:K626"/>
    <mergeCell ref="D514:K514"/>
    <mergeCell ref="D551:K551"/>
    <mergeCell ref="D556:K556"/>
    <mergeCell ref="A562:A563"/>
    <mergeCell ref="I562:K562"/>
    <mergeCell ref="A572:A573"/>
    <mergeCell ref="I572:K572"/>
    <mergeCell ref="A588:A589"/>
    <mergeCell ref="I588:K588"/>
    <mergeCell ref="A515:A516"/>
    <mergeCell ref="I515:K515"/>
    <mergeCell ref="A552:A553"/>
    <mergeCell ref="I552:K552"/>
    <mergeCell ref="A557:A558"/>
    <mergeCell ref="I557:K557"/>
    <mergeCell ref="D561:K561"/>
    <mergeCell ref="D571:K571"/>
    <mergeCell ref="D587:K587"/>
    <mergeCell ref="A585:K585"/>
    <mergeCell ref="A530:A531"/>
    <mergeCell ref="I530:K530"/>
    <mergeCell ref="D540:K540"/>
    <mergeCell ref="A541:A542"/>
    <mergeCell ref="I541:K541"/>
    <mergeCell ref="A580:K580"/>
    <mergeCell ref="D581:K581"/>
    <mergeCell ref="A582:A583"/>
    <mergeCell ref="I582:K582"/>
    <mergeCell ref="L582:L583"/>
    <mergeCell ref="D597:K597"/>
    <mergeCell ref="D602:K602"/>
    <mergeCell ref="A603:A604"/>
    <mergeCell ref="I603:K603"/>
    <mergeCell ref="L603:L604"/>
    <mergeCell ref="A468:K468"/>
    <mergeCell ref="A473:K473"/>
    <mergeCell ref="A478:K478"/>
    <mergeCell ref="A641:A642"/>
    <mergeCell ref="I641:K641"/>
    <mergeCell ref="A593:A594"/>
    <mergeCell ref="I593:K593"/>
    <mergeCell ref="A621:A622"/>
    <mergeCell ref="I621:K621"/>
    <mergeCell ref="A626:A627"/>
    <mergeCell ref="A481:A482"/>
    <mergeCell ref="I481:K481"/>
    <mergeCell ref="A486:A487"/>
    <mergeCell ref="I486:K486"/>
    <mergeCell ref="D491:K491"/>
    <mergeCell ref="D496:K496"/>
    <mergeCell ref="A492:A493"/>
    <mergeCell ref="I492:K492"/>
    <mergeCell ref="D490:L490"/>
    <mergeCell ref="A490:B490"/>
    <mergeCell ref="A495:K495"/>
    <mergeCell ref="L492:L493"/>
    <mergeCell ref="L497:L498"/>
    <mergeCell ref="L502:L503"/>
    <mergeCell ref="D485:K485"/>
    <mergeCell ref="D474:K474"/>
    <mergeCell ref="D469:K469"/>
    <mergeCell ref="D479:L479"/>
    <mergeCell ref="A479:B479"/>
    <mergeCell ref="A484:K484"/>
    <mergeCell ref="L481:L482"/>
    <mergeCell ref="L470:L471"/>
    <mergeCell ref="L475:L476"/>
    <mergeCell ref="L486:L487"/>
    <mergeCell ref="A489:K489"/>
    <mergeCell ref="D437:K437"/>
    <mergeCell ref="D442:K442"/>
    <mergeCell ref="A412:A413"/>
    <mergeCell ref="I412:K412"/>
    <mergeCell ref="A417:A418"/>
    <mergeCell ref="I417:K417"/>
    <mergeCell ref="A423:A424"/>
    <mergeCell ref="I423:K423"/>
    <mergeCell ref="A428:A429"/>
    <mergeCell ref="I428:K428"/>
    <mergeCell ref="A433:A434"/>
    <mergeCell ref="I433:K433"/>
    <mergeCell ref="A438:A439"/>
    <mergeCell ref="I438:K438"/>
    <mergeCell ref="A421:B421"/>
    <mergeCell ref="D421:L421"/>
    <mergeCell ref="A426:K426"/>
    <mergeCell ref="A470:A471"/>
    <mergeCell ref="I470:K470"/>
    <mergeCell ref="A475:A476"/>
    <mergeCell ref="I475:K475"/>
    <mergeCell ref="D480:K480"/>
    <mergeCell ref="A366:K366"/>
    <mergeCell ref="A379:K379"/>
    <mergeCell ref="L368:L369"/>
    <mergeCell ref="D380:L380"/>
    <mergeCell ref="A387:K387"/>
    <mergeCell ref="A397:K397"/>
    <mergeCell ref="L389:L390"/>
    <mergeCell ref="L382:L383"/>
    <mergeCell ref="A380:B380"/>
    <mergeCell ref="A275:B275"/>
    <mergeCell ref="D275:L275"/>
    <mergeCell ref="L277:L278"/>
    <mergeCell ref="A281:K281"/>
    <mergeCell ref="A282:B282"/>
    <mergeCell ref="A283:A285"/>
    <mergeCell ref="L284:L285"/>
    <mergeCell ref="D282:L282"/>
    <mergeCell ref="D399:K399"/>
    <mergeCell ref="I358:K358"/>
    <mergeCell ref="A368:A369"/>
    <mergeCell ref="I368:K368"/>
    <mergeCell ref="A382:A383"/>
    <mergeCell ref="I382:K382"/>
    <mergeCell ref="A389:A390"/>
    <mergeCell ref="I389:K389"/>
    <mergeCell ref="A357:A359"/>
    <mergeCell ref="D357:K357"/>
    <mergeCell ref="D367:K367"/>
    <mergeCell ref="D381:K381"/>
    <mergeCell ref="D388:K388"/>
    <mergeCell ref="A398:B398"/>
    <mergeCell ref="D398:L398"/>
    <mergeCell ref="L358:L359"/>
    <mergeCell ref="A245:A247"/>
    <mergeCell ref="D245:K245"/>
    <mergeCell ref="D261:K261"/>
    <mergeCell ref="I269:K269"/>
    <mergeCell ref="A260:B260"/>
    <mergeCell ref="I217:K217"/>
    <mergeCell ref="I223:K223"/>
    <mergeCell ref="D260:L260"/>
    <mergeCell ref="I246:K246"/>
    <mergeCell ref="I251:K251"/>
    <mergeCell ref="A265:K265"/>
    <mergeCell ref="C266:L266"/>
    <mergeCell ref="A266:B266"/>
    <mergeCell ref="A267:B267"/>
    <mergeCell ref="A268:A270"/>
    <mergeCell ref="L269:L270"/>
    <mergeCell ref="L246:L247"/>
    <mergeCell ref="A249:K249"/>
    <mergeCell ref="L251:L252"/>
    <mergeCell ref="L217:L218"/>
    <mergeCell ref="A261:A263"/>
    <mergeCell ref="L262:L263"/>
    <mergeCell ref="A254:K254"/>
    <mergeCell ref="I262:K262"/>
    <mergeCell ref="A238:A240"/>
    <mergeCell ref="A242:K242"/>
    <mergeCell ref="C243:L243"/>
    <mergeCell ref="A243:B243"/>
    <mergeCell ref="A244:B244"/>
    <mergeCell ref="D244:L244"/>
    <mergeCell ref="D229:L229"/>
    <mergeCell ref="A229:B229"/>
    <mergeCell ref="D237:L237"/>
    <mergeCell ref="A237:B237"/>
    <mergeCell ref="L231:L232"/>
    <mergeCell ref="A230:A232"/>
    <mergeCell ref="A236:K236"/>
    <mergeCell ref="D230:K230"/>
    <mergeCell ref="D238:K238"/>
    <mergeCell ref="I231:K231"/>
    <mergeCell ref="I239:K239"/>
    <mergeCell ref="D216:K216"/>
    <mergeCell ref="D222:K222"/>
    <mergeCell ref="A61:B61"/>
    <mergeCell ref="A85:B85"/>
    <mergeCell ref="A84:B84"/>
    <mergeCell ref="I187:K187"/>
    <mergeCell ref="D180:K180"/>
    <mergeCell ref="I199:K199"/>
    <mergeCell ref="I204:K204"/>
    <mergeCell ref="I211:K211"/>
    <mergeCell ref="D198:K198"/>
    <mergeCell ref="D203:K203"/>
    <mergeCell ref="D210:K210"/>
    <mergeCell ref="A209:B209"/>
    <mergeCell ref="D209:L209"/>
    <mergeCell ref="A210:A212"/>
    <mergeCell ref="A208:K208"/>
    <mergeCell ref="L211:L212"/>
    <mergeCell ref="C84:L84"/>
    <mergeCell ref="A116:B116"/>
    <mergeCell ref="D133:K133"/>
    <mergeCell ref="D123:K123"/>
    <mergeCell ref="I118:K118"/>
    <mergeCell ref="I124:K124"/>
    <mergeCell ref="I134:K134"/>
    <mergeCell ref="D140:K140"/>
    <mergeCell ref="I141:K141"/>
    <mergeCell ref="D147:K147"/>
    <mergeCell ref="D164:L164"/>
    <mergeCell ref="A145:B145"/>
    <mergeCell ref="A146:B146"/>
    <mergeCell ref="D117:K117"/>
    <mergeCell ref="D128:K128"/>
    <mergeCell ref="I129:K129"/>
    <mergeCell ref="A140:A142"/>
    <mergeCell ref="L141:L142"/>
    <mergeCell ref="A147:A149"/>
    <mergeCell ref="L148:L149"/>
    <mergeCell ref="A158:A160"/>
    <mergeCell ref="L159:L160"/>
    <mergeCell ref="D139:L139"/>
    <mergeCell ref="D146:L146"/>
    <mergeCell ref="D157:L157"/>
    <mergeCell ref="A157:B157"/>
    <mergeCell ref="C145:L145"/>
    <mergeCell ref="A164:B164"/>
    <mergeCell ref="D85:L85"/>
    <mergeCell ref="A83:K83"/>
    <mergeCell ref="A872:L872"/>
    <mergeCell ref="A876:L876"/>
    <mergeCell ref="A128:A130"/>
    <mergeCell ref="A133:A135"/>
    <mergeCell ref="L118:L119"/>
    <mergeCell ref="L129:L130"/>
    <mergeCell ref="L134:L135"/>
    <mergeCell ref="L124:L125"/>
    <mergeCell ref="A86:A88"/>
    <mergeCell ref="L87:L88"/>
    <mergeCell ref="A93:A95"/>
    <mergeCell ref="L94:L95"/>
    <mergeCell ref="A99:A101"/>
    <mergeCell ref="L100:L101"/>
    <mergeCell ref="L107:L108"/>
    <mergeCell ref="L112:L113"/>
    <mergeCell ref="A106:A108"/>
    <mergeCell ref="I148:K148"/>
    <mergeCell ref="I159:K159"/>
    <mergeCell ref="I166:K166"/>
    <mergeCell ref="D158:K158"/>
    <mergeCell ref="D165:K165"/>
    <mergeCell ref="A877:L877"/>
    <mergeCell ref="C5:L5"/>
    <mergeCell ref="C6:L6"/>
    <mergeCell ref="I32:K32"/>
    <mergeCell ref="A4:L4"/>
    <mergeCell ref="A5:B5"/>
    <mergeCell ref="A6:B6"/>
    <mergeCell ref="A36:B36"/>
    <mergeCell ref="D30:L30"/>
    <mergeCell ref="D36:L36"/>
    <mergeCell ref="C42:L42"/>
    <mergeCell ref="D43:L43"/>
    <mergeCell ref="D44:K44"/>
    <mergeCell ref="L32:L33"/>
    <mergeCell ref="L38:L39"/>
    <mergeCell ref="L45:L46"/>
    <mergeCell ref="D49:L49"/>
    <mergeCell ref="L51:L52"/>
    <mergeCell ref="L56:L57"/>
    <mergeCell ref="D61:L61"/>
    <mergeCell ref="A55:A57"/>
    <mergeCell ref="A50:A52"/>
    <mergeCell ref="A44:A46"/>
    <mergeCell ref="I51:K51"/>
    <mergeCell ref="A37:A39"/>
    <mergeCell ref="A31:A33"/>
    <mergeCell ref="L69:L70"/>
    <mergeCell ref="L80:L81"/>
    <mergeCell ref="A68:A70"/>
    <mergeCell ref="A79:A81"/>
    <mergeCell ref="A35:K35"/>
    <mergeCell ref="A41:K41"/>
    <mergeCell ref="A48:K48"/>
    <mergeCell ref="A54:K54"/>
    <mergeCell ref="A59:K59"/>
    <mergeCell ref="A72:K72"/>
    <mergeCell ref="I38:K38"/>
    <mergeCell ref="A42:B42"/>
    <mergeCell ref="A43:B43"/>
    <mergeCell ref="D31:K31"/>
    <mergeCell ref="D37:K37"/>
    <mergeCell ref="D68:K68"/>
    <mergeCell ref="D79:K79"/>
    <mergeCell ref="I45:K45"/>
    <mergeCell ref="I56:K56"/>
    <mergeCell ref="D50:K50"/>
    <mergeCell ref="D55:K55"/>
    <mergeCell ref="I69:K69"/>
    <mergeCell ref="A110:K110"/>
    <mergeCell ref="D106:K106"/>
    <mergeCell ref="I87:K87"/>
    <mergeCell ref="C178:L178"/>
    <mergeCell ref="A178:B178"/>
    <mergeCell ref="A179:B179"/>
    <mergeCell ref="D179:L179"/>
    <mergeCell ref="D185:L185"/>
    <mergeCell ref="A185:B185"/>
    <mergeCell ref="A165:A167"/>
    <mergeCell ref="L166:L167"/>
    <mergeCell ref="A180:A182"/>
    <mergeCell ref="L181:L182"/>
    <mergeCell ref="A184:K184"/>
    <mergeCell ref="I181:K181"/>
    <mergeCell ref="A115:K115"/>
    <mergeCell ref="A122:K122"/>
    <mergeCell ref="A127:K127"/>
    <mergeCell ref="A132:K132"/>
    <mergeCell ref="A138:K138"/>
    <mergeCell ref="A144:K144"/>
    <mergeCell ref="A156:K156"/>
    <mergeCell ref="A163:K163"/>
    <mergeCell ref="A177:K177"/>
    <mergeCell ref="A186:A188"/>
    <mergeCell ref="D192:L192"/>
    <mergeCell ref="A193:A195"/>
    <mergeCell ref="A192:B192"/>
    <mergeCell ref="C191:L191"/>
    <mergeCell ref="A191:B191"/>
    <mergeCell ref="A198:A200"/>
    <mergeCell ref="A203:A205"/>
    <mergeCell ref="L199:L200"/>
    <mergeCell ref="L204:L205"/>
    <mergeCell ref="L187:L188"/>
    <mergeCell ref="A202:K202"/>
    <mergeCell ref="A190:K190"/>
    <mergeCell ref="D193:K193"/>
    <mergeCell ref="I194:K194"/>
    <mergeCell ref="L194:L195"/>
    <mergeCell ref="A197:K197"/>
    <mergeCell ref="D186:K186"/>
    <mergeCell ref="D268:K268"/>
    <mergeCell ref="C355:L355"/>
    <mergeCell ref="A355:B355"/>
    <mergeCell ref="D356:L356"/>
    <mergeCell ref="A356:B356"/>
    <mergeCell ref="I300:K300"/>
    <mergeCell ref="I308:K308"/>
    <mergeCell ref="D314:K314"/>
    <mergeCell ref="D343:K343"/>
    <mergeCell ref="D276:K276"/>
    <mergeCell ref="D283:K283"/>
    <mergeCell ref="D299:K299"/>
    <mergeCell ref="A290:K290"/>
    <mergeCell ref="A298:B298"/>
    <mergeCell ref="D298:L298"/>
    <mergeCell ref="A299:A301"/>
    <mergeCell ref="L300:L301"/>
    <mergeCell ref="A307:A309"/>
    <mergeCell ref="L308:L309"/>
    <mergeCell ref="L315:L316"/>
    <mergeCell ref="L344:L345"/>
    <mergeCell ref="A314:A316"/>
    <mergeCell ref="C274:L274"/>
    <mergeCell ref="A274:B274"/>
    <mergeCell ref="C409:L409"/>
    <mergeCell ref="A409:B409"/>
    <mergeCell ref="A410:B410"/>
    <mergeCell ref="D410:L410"/>
    <mergeCell ref="A408:K408"/>
    <mergeCell ref="L400:L401"/>
    <mergeCell ref="L412:L413"/>
    <mergeCell ref="A415:K415"/>
    <mergeCell ref="A420:K420"/>
    <mergeCell ref="A400:A401"/>
    <mergeCell ref="I400:K400"/>
    <mergeCell ref="D411:K411"/>
    <mergeCell ref="D416:K416"/>
    <mergeCell ref="L417:L418"/>
    <mergeCell ref="D422:K422"/>
    <mergeCell ref="D427:K427"/>
    <mergeCell ref="D432:K432"/>
    <mergeCell ref="L438:L439"/>
    <mergeCell ref="L443:L444"/>
    <mergeCell ref="L448:L449"/>
    <mergeCell ref="A441:K441"/>
    <mergeCell ref="A446:K446"/>
    <mergeCell ref="A451:K451"/>
    <mergeCell ref="A443:A444"/>
    <mergeCell ref="I443:K443"/>
    <mergeCell ref="A431:K431"/>
    <mergeCell ref="L428:L429"/>
    <mergeCell ref="L423:L424"/>
    <mergeCell ref="A436:K436"/>
    <mergeCell ref="L433:L434"/>
    <mergeCell ref="L454:L455"/>
    <mergeCell ref="L459:L460"/>
    <mergeCell ref="L465:L466"/>
    <mergeCell ref="D464:K464"/>
    <mergeCell ref="D452:L452"/>
    <mergeCell ref="D447:K447"/>
    <mergeCell ref="A448:A449"/>
    <mergeCell ref="I448:K448"/>
    <mergeCell ref="A454:A455"/>
    <mergeCell ref="I454:K454"/>
    <mergeCell ref="A459:A460"/>
    <mergeCell ref="I459:K459"/>
    <mergeCell ref="D453:K453"/>
    <mergeCell ref="D458:K458"/>
    <mergeCell ref="A457:K457"/>
    <mergeCell ref="A462:K462"/>
    <mergeCell ref="D463:L463"/>
    <mergeCell ref="A463:B463"/>
    <mergeCell ref="A465:A466"/>
    <mergeCell ref="I465:K465"/>
    <mergeCell ref="A452:B452"/>
    <mergeCell ref="A506:B506"/>
    <mergeCell ref="A507:B507"/>
    <mergeCell ref="C506:L506"/>
    <mergeCell ref="A497:A498"/>
    <mergeCell ref="I497:K497"/>
    <mergeCell ref="A502:A503"/>
    <mergeCell ref="I502:K502"/>
    <mergeCell ref="D501:K501"/>
    <mergeCell ref="A512:K512"/>
    <mergeCell ref="L509:L510"/>
    <mergeCell ref="A509:A510"/>
    <mergeCell ref="I509:K509"/>
    <mergeCell ref="A500:K500"/>
    <mergeCell ref="A505:K505"/>
    <mergeCell ref="D507:L507"/>
    <mergeCell ref="D508:K508"/>
    <mergeCell ref="L515:L516"/>
    <mergeCell ref="L552:L553"/>
    <mergeCell ref="L557:L558"/>
    <mergeCell ref="L562:L563"/>
    <mergeCell ref="L572:L573"/>
    <mergeCell ref="D513:L513"/>
    <mergeCell ref="A513:B513"/>
    <mergeCell ref="A518:K518"/>
    <mergeCell ref="A555:K555"/>
    <mergeCell ref="A560:K560"/>
    <mergeCell ref="A565:K565"/>
    <mergeCell ref="A550:B550"/>
    <mergeCell ref="D550:L550"/>
    <mergeCell ref="D519:K519"/>
    <mergeCell ref="A520:A521"/>
    <mergeCell ref="I520:K520"/>
    <mergeCell ref="L520:L521"/>
    <mergeCell ref="A523:K523"/>
    <mergeCell ref="D524:K524"/>
    <mergeCell ref="A525:A526"/>
    <mergeCell ref="I525:K525"/>
    <mergeCell ref="L525:L526"/>
    <mergeCell ref="A528:K528"/>
    <mergeCell ref="D529:K529"/>
    <mergeCell ref="L530:L531"/>
    <mergeCell ref="A533:K533"/>
    <mergeCell ref="D534:K534"/>
    <mergeCell ref="A535:A536"/>
    <mergeCell ref="I535:K535"/>
    <mergeCell ref="L535:L536"/>
    <mergeCell ref="A538:K538"/>
    <mergeCell ref="A539:B539"/>
    <mergeCell ref="D539:L539"/>
    <mergeCell ref="D625:K625"/>
    <mergeCell ref="D630:K630"/>
    <mergeCell ref="D635:K635"/>
    <mergeCell ref="D640:K640"/>
    <mergeCell ref="A631:A632"/>
    <mergeCell ref="I631:K631"/>
    <mergeCell ref="L541:L542"/>
    <mergeCell ref="A544:K544"/>
    <mergeCell ref="D545:K545"/>
    <mergeCell ref="A546:A547"/>
    <mergeCell ref="I546:K546"/>
    <mergeCell ref="L546:L547"/>
    <mergeCell ref="A549:K549"/>
    <mergeCell ref="A591:K591"/>
    <mergeCell ref="A596:K596"/>
    <mergeCell ref="A575:K575"/>
    <mergeCell ref="D586:L586"/>
    <mergeCell ref="A586:B586"/>
    <mergeCell ref="A619:B619"/>
    <mergeCell ref="D619:L619"/>
    <mergeCell ref="D576:K576"/>
    <mergeCell ref="A577:A578"/>
    <mergeCell ref="I577:K577"/>
    <mergeCell ref="L577:L578"/>
    <mergeCell ref="A598:A599"/>
    <mergeCell ref="I598:K598"/>
    <mergeCell ref="A601:K601"/>
    <mergeCell ref="L588:L589"/>
    <mergeCell ref="L593:L594"/>
    <mergeCell ref="L598:L599"/>
    <mergeCell ref="A624:K624"/>
    <mergeCell ref="L621:L622"/>
    <mergeCell ref="D592:K592"/>
    <mergeCell ref="D620:K620"/>
    <mergeCell ref="D614:K614"/>
    <mergeCell ref="A615:A616"/>
    <mergeCell ref="I615:K615"/>
    <mergeCell ref="L615:L616"/>
    <mergeCell ref="A618:K618"/>
    <mergeCell ref="A606:K606"/>
    <mergeCell ref="A607:B607"/>
    <mergeCell ref="D607:L607"/>
    <mergeCell ref="D608:K608"/>
    <mergeCell ref="A609:A610"/>
    <mergeCell ref="I609:K609"/>
    <mergeCell ref="L609:L610"/>
    <mergeCell ref="A612:K612"/>
    <mergeCell ref="A656:A657"/>
    <mergeCell ref="I656:K656"/>
    <mergeCell ref="A663:A664"/>
    <mergeCell ref="I663:K663"/>
    <mergeCell ref="A668:A669"/>
    <mergeCell ref="I668:K668"/>
    <mergeCell ref="A659:K659"/>
    <mergeCell ref="A673:A674"/>
    <mergeCell ref="L695:L696"/>
    <mergeCell ref="D683:K683"/>
    <mergeCell ref="I695:K695"/>
    <mergeCell ref="D661:L661"/>
    <mergeCell ref="A666:K666"/>
    <mergeCell ref="L663:L664"/>
    <mergeCell ref="L668:L669"/>
    <mergeCell ref="L673:L674"/>
    <mergeCell ref="L678:L679"/>
    <mergeCell ref="A671:K671"/>
    <mergeCell ref="A676:K676"/>
    <mergeCell ref="D660:L660"/>
    <mergeCell ref="D662:K662"/>
    <mergeCell ref="D667:K667"/>
    <mergeCell ref="D672:K672"/>
    <mergeCell ref="D677:K677"/>
    <mergeCell ref="L716:L717"/>
    <mergeCell ref="D709:K709"/>
    <mergeCell ref="D715:K715"/>
    <mergeCell ref="A700:A701"/>
    <mergeCell ref="I700:K700"/>
    <mergeCell ref="A705:A706"/>
    <mergeCell ref="I705:K705"/>
    <mergeCell ref="A719:K719"/>
    <mergeCell ref="A724:K724"/>
    <mergeCell ref="L700:L701"/>
    <mergeCell ref="L705:L706"/>
    <mergeCell ref="L710:L711"/>
    <mergeCell ref="A703:K703"/>
    <mergeCell ref="A708:K708"/>
    <mergeCell ref="A713:K713"/>
    <mergeCell ref="D704:K704"/>
    <mergeCell ref="A710:A711"/>
    <mergeCell ref="I710:K710"/>
    <mergeCell ref="A716:A717"/>
    <mergeCell ref="I716:K716"/>
    <mergeCell ref="A714:B714"/>
    <mergeCell ref="D714:L714"/>
    <mergeCell ref="A729:K729"/>
    <mergeCell ref="A734:K734"/>
    <mergeCell ref="A739:K739"/>
    <mergeCell ref="A740:B740"/>
    <mergeCell ref="A741:B741"/>
    <mergeCell ref="D741:L741"/>
    <mergeCell ref="L753:L754"/>
    <mergeCell ref="L748:L749"/>
    <mergeCell ref="L743:L744"/>
    <mergeCell ref="A746:K746"/>
    <mergeCell ref="A751:K751"/>
    <mergeCell ref="A731:A732"/>
    <mergeCell ref="I731:K731"/>
    <mergeCell ref="A736:A737"/>
    <mergeCell ref="I736:K736"/>
    <mergeCell ref="A743:A744"/>
    <mergeCell ref="I743:K743"/>
    <mergeCell ref="A748:A749"/>
    <mergeCell ref="I748:K748"/>
    <mergeCell ref="A753:A754"/>
    <mergeCell ref="I753:K753"/>
    <mergeCell ref="D747:K747"/>
    <mergeCell ref="D757:L757"/>
    <mergeCell ref="A757:B757"/>
    <mergeCell ref="L759:L760"/>
    <mergeCell ref="L764:L765"/>
    <mergeCell ref="L769:L770"/>
    <mergeCell ref="A762:K762"/>
    <mergeCell ref="A767:K767"/>
    <mergeCell ref="A772:K772"/>
    <mergeCell ref="D779:L779"/>
    <mergeCell ref="A779:B779"/>
    <mergeCell ref="A759:A760"/>
    <mergeCell ref="I759:K759"/>
    <mergeCell ref="A764:A765"/>
    <mergeCell ref="I764:K764"/>
    <mergeCell ref="A769:A770"/>
    <mergeCell ref="I769:K769"/>
    <mergeCell ref="A773:B773"/>
    <mergeCell ref="D773:L773"/>
    <mergeCell ref="D774:L774"/>
    <mergeCell ref="A775:A776"/>
    <mergeCell ref="I775:K775"/>
    <mergeCell ref="L775:L776"/>
    <mergeCell ref="A778:K778"/>
    <mergeCell ref="D763:K763"/>
    <mergeCell ref="A868:K868"/>
    <mergeCell ref="L865:L866"/>
    <mergeCell ref="L859:L860"/>
    <mergeCell ref="L852:L853"/>
    <mergeCell ref="L846:L847"/>
    <mergeCell ref="L840:L841"/>
    <mergeCell ref="A843:K843"/>
    <mergeCell ref="A836:K836"/>
    <mergeCell ref="A829:K829"/>
    <mergeCell ref="A849:K849"/>
    <mergeCell ref="A855:K855"/>
    <mergeCell ref="A862:K862"/>
    <mergeCell ref="L832:L833"/>
    <mergeCell ref="A838:B838"/>
    <mergeCell ref="A837:B837"/>
    <mergeCell ref="C837:L837"/>
    <mergeCell ref="A859:A860"/>
    <mergeCell ref="I859:K859"/>
    <mergeCell ref="A865:A866"/>
    <mergeCell ref="I865:K865"/>
    <mergeCell ref="D838:L838"/>
    <mergeCell ref="D844:L844"/>
    <mergeCell ref="D856:L856"/>
    <mergeCell ref="D863:L863"/>
    <mergeCell ref="D857:L857"/>
    <mergeCell ref="D850:L850"/>
    <mergeCell ref="L810:L811"/>
    <mergeCell ref="A808:K808"/>
    <mergeCell ref="A823:K823"/>
    <mergeCell ref="L826:L827"/>
    <mergeCell ref="D824:L824"/>
    <mergeCell ref="D830:L830"/>
    <mergeCell ref="A824:B824"/>
    <mergeCell ref="A830:B830"/>
    <mergeCell ref="D858:K858"/>
    <mergeCell ref="A291:A293"/>
    <mergeCell ref="D291:K291"/>
    <mergeCell ref="I292:K292"/>
    <mergeCell ref="L292:L293"/>
    <mergeCell ref="A297:K297"/>
    <mergeCell ref="A7:L7"/>
    <mergeCell ref="A73:A75"/>
    <mergeCell ref="D73:K73"/>
    <mergeCell ref="I74:K74"/>
    <mergeCell ref="L74:L75"/>
    <mergeCell ref="A78:K78"/>
    <mergeCell ref="A250:A252"/>
    <mergeCell ref="D250:K250"/>
    <mergeCell ref="A117:A119"/>
    <mergeCell ref="A123:A125"/>
    <mergeCell ref="A215:K215"/>
    <mergeCell ref="A221:K221"/>
    <mergeCell ref="L223:L224"/>
    <mergeCell ref="A227:K227"/>
    <mergeCell ref="C228:L228"/>
    <mergeCell ref="A228:B228"/>
    <mergeCell ref="A216:A218"/>
    <mergeCell ref="A222:A224"/>
  </mergeCells>
  <pageMargins left="0.51181102362204722" right="0.51181102362204722" top="0.39370078740157483" bottom="0.39370078740157483" header="0.51181102362204722" footer="0.51181102362204722"/>
  <pageSetup paperSize="9" scale="82" firstPageNumber="0" fitToHeight="0"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829"/>
  <sheetViews>
    <sheetView zoomScale="85" zoomScaleNormal="85" workbookViewId="0">
      <selection activeCell="D10" sqref="D10"/>
    </sheetView>
  </sheetViews>
  <sheetFormatPr defaultRowHeight="15" x14ac:dyDescent="0.25"/>
  <cols>
    <col min="1" max="1" width="9" style="7"/>
    <col min="2" max="2" width="8.5703125"/>
    <col min="3" max="3" width="13.7109375" bestFit="1" customWidth="1"/>
    <col min="4" max="4" width="75.85546875"/>
    <col min="5" max="5" width="8.5703125"/>
    <col min="6" max="6" width="8.7109375" style="18" bestFit="1" customWidth="1"/>
    <col min="7" max="7" width="13.5703125" bestFit="1" customWidth="1"/>
    <col min="8" max="8" width="12.7109375" bestFit="1" customWidth="1"/>
    <col min="9" max="9" width="17.5703125" bestFit="1" customWidth="1"/>
    <col min="10" max="10" width="12.5703125" customWidth="1"/>
    <col min="11" max="11" width="18.42578125" style="62" bestFit="1" customWidth="1"/>
    <col min="12" max="12" width="8.5703125"/>
    <col min="13" max="13" width="14.140625" bestFit="1" customWidth="1"/>
    <col min="14" max="1025" width="8.5703125"/>
  </cols>
  <sheetData>
    <row r="1" spans="1:11" x14ac:dyDescent="0.25">
      <c r="A1" s="155"/>
      <c r="B1" s="156"/>
      <c r="C1" s="156"/>
      <c r="D1" s="157" t="str">
        <f>Capa!$C$1</f>
        <v>PREFEITURA MUNICIPAL DE SÃO DOMINGOS DO NORTE</v>
      </c>
      <c r="E1" s="156"/>
      <c r="F1" s="156"/>
      <c r="G1" s="156"/>
      <c r="H1" s="156"/>
      <c r="I1" s="156"/>
      <c r="J1" s="156"/>
      <c r="K1" s="158"/>
    </row>
    <row r="2" spans="1:11" x14ac:dyDescent="0.25">
      <c r="A2" s="159"/>
      <c r="B2" s="64"/>
      <c r="C2" s="64"/>
      <c r="D2" s="64" t="str">
        <f>Capa!$C$2</f>
        <v xml:space="preserve">Rodovia Gether Lopes de Faria, s/n - Bairro Emilio Calegari </v>
      </c>
      <c r="E2" s="64"/>
      <c r="F2" s="64"/>
      <c r="G2" s="64"/>
      <c r="H2" s="64"/>
      <c r="I2" s="64"/>
      <c r="J2" s="64"/>
      <c r="K2" s="160"/>
    </row>
    <row r="3" spans="1:11" ht="15.75" thickBot="1" x14ac:dyDescent="0.3">
      <c r="A3" s="161"/>
      <c r="B3" s="67"/>
      <c r="C3" s="67"/>
      <c r="D3" s="68" t="str">
        <f>Capa!$C$3</f>
        <v xml:space="preserve">São Domingos do Norte/ES - CEP: 29745-000 </v>
      </c>
      <c r="E3" s="67"/>
      <c r="F3" s="67"/>
      <c r="G3" s="67"/>
      <c r="H3" s="67"/>
      <c r="I3" s="67"/>
      <c r="J3" s="67"/>
      <c r="K3" s="162"/>
    </row>
    <row r="4" spans="1:11" x14ac:dyDescent="0.25">
      <c r="A4" s="241" t="s">
        <v>12</v>
      </c>
      <c r="B4" s="242"/>
      <c r="C4" s="242"/>
      <c r="D4" s="242"/>
      <c r="E4" s="242"/>
      <c r="F4" s="242"/>
      <c r="G4" s="242"/>
      <c r="H4" s="242"/>
      <c r="I4" s="242"/>
      <c r="J4" s="242"/>
      <c r="K4" s="243"/>
    </row>
    <row r="5" spans="1:11" ht="15.75" customHeight="1" x14ac:dyDescent="0.25">
      <c r="A5" s="244" t="s">
        <v>1</v>
      </c>
      <c r="B5" s="240"/>
      <c r="C5" s="245" t="str">
        <f>Capa!A18</f>
        <v>CONSTRUÇÃO DE ESCOLA</v>
      </c>
      <c r="D5" s="245"/>
      <c r="E5" s="245"/>
      <c r="F5" s="245"/>
      <c r="G5" s="245"/>
      <c r="H5" s="246" t="s">
        <v>13</v>
      </c>
      <c r="I5" s="247" t="s">
        <v>471</v>
      </c>
      <c r="J5" s="248" t="s">
        <v>14</v>
      </c>
      <c r="K5" s="249">
        <v>0.309</v>
      </c>
    </row>
    <row r="6" spans="1:11" x14ac:dyDescent="0.25">
      <c r="A6" s="244" t="s">
        <v>2</v>
      </c>
      <c r="B6" s="240"/>
      <c r="C6" s="245" t="str">
        <f>Capa!A19</f>
        <v>COMUNIDADE BELA VISTA</v>
      </c>
      <c r="D6" s="245"/>
      <c r="E6" s="245"/>
      <c r="F6" s="245"/>
      <c r="G6" s="245"/>
      <c r="H6" s="246"/>
      <c r="I6" s="247"/>
      <c r="J6" s="248"/>
      <c r="K6" s="249"/>
    </row>
    <row r="7" spans="1:11" ht="49.5" customHeight="1" x14ac:dyDescent="0.25">
      <c r="A7" s="122" t="s">
        <v>3</v>
      </c>
      <c r="B7" s="240" t="s">
        <v>15</v>
      </c>
      <c r="C7" s="240"/>
      <c r="D7" s="109" t="s">
        <v>4</v>
      </c>
      <c r="E7" s="60" t="s">
        <v>16</v>
      </c>
      <c r="F7" s="60" t="s">
        <v>17</v>
      </c>
      <c r="G7" s="69" t="s">
        <v>18</v>
      </c>
      <c r="H7" s="69" t="s">
        <v>19</v>
      </c>
      <c r="I7" s="69" t="s">
        <v>20</v>
      </c>
      <c r="J7" s="69" t="s">
        <v>21</v>
      </c>
      <c r="K7" s="123" t="s">
        <v>22</v>
      </c>
    </row>
    <row r="8" spans="1:11" s="8" customFormat="1" ht="15.75" x14ac:dyDescent="0.25">
      <c r="A8" s="250" t="s">
        <v>5</v>
      </c>
      <c r="B8" s="251"/>
      <c r="C8" s="251"/>
      <c r="D8" s="254" t="e">
        <f>#REF!</f>
        <v>#REF!</v>
      </c>
      <c r="E8" s="254"/>
      <c r="F8" s="254"/>
      <c r="G8" s="254"/>
      <c r="H8" s="254"/>
      <c r="I8" s="254"/>
      <c r="J8" s="254"/>
      <c r="K8" s="255"/>
    </row>
    <row r="9" spans="1:11" s="8" customFormat="1" ht="15.75" x14ac:dyDescent="0.25">
      <c r="A9" s="252" t="s">
        <v>23</v>
      </c>
      <c r="B9" s="253"/>
      <c r="C9" s="253"/>
      <c r="D9" s="260" t="str">
        <f>CALC!D9</f>
        <v>DEMOLIÇÕES E RETIRADAS</v>
      </c>
      <c r="E9" s="260"/>
      <c r="F9" s="260"/>
      <c r="G9" s="260"/>
      <c r="H9" s="260"/>
      <c r="I9" s="260"/>
      <c r="J9" s="260"/>
      <c r="K9" s="261"/>
    </row>
    <row r="10" spans="1:11" s="8" customFormat="1" ht="15.75" x14ac:dyDescent="0.25">
      <c r="A10" s="124" t="s">
        <v>59</v>
      </c>
      <c r="B10" s="70" t="s">
        <v>53</v>
      </c>
      <c r="C10" s="71">
        <f>CALC!C10</f>
        <v>10201</v>
      </c>
      <c r="D10" s="72" t="s">
        <v>504</v>
      </c>
      <c r="E10" s="70" t="s">
        <v>24</v>
      </c>
      <c r="F10" s="111">
        <f>CALC!L14</f>
        <v>13.8225</v>
      </c>
      <c r="G10" s="73">
        <v>20.84</v>
      </c>
      <c r="H10" s="74">
        <v>0.309</v>
      </c>
      <c r="I10" s="75">
        <f>G10/(1+H10)</f>
        <v>15.920550038197097</v>
      </c>
      <c r="J10" s="75">
        <f>I10*(1+$K$5)</f>
        <v>20.84</v>
      </c>
      <c r="K10" s="125">
        <f>F10*J10</f>
        <v>288.0609</v>
      </c>
    </row>
    <row r="11" spans="1:11" s="8" customFormat="1" ht="15.75" x14ac:dyDescent="0.25">
      <c r="A11" s="124" t="s">
        <v>59</v>
      </c>
      <c r="B11" s="70" t="s">
        <v>53</v>
      </c>
      <c r="C11" s="71">
        <f>CALC!C15</f>
        <v>10209</v>
      </c>
      <c r="D11" s="72" t="s">
        <v>503</v>
      </c>
      <c r="E11" s="70" t="s">
        <v>73</v>
      </c>
      <c r="F11" s="111">
        <f>CALC!L19</f>
        <v>7.1999999999999993</v>
      </c>
      <c r="G11" s="73">
        <v>48.09</v>
      </c>
      <c r="H11" s="74">
        <v>0.309</v>
      </c>
      <c r="I11" s="75">
        <f>G11/(1+H11)</f>
        <v>36.737967914438507</v>
      </c>
      <c r="J11" s="75">
        <f>I11*(1+$K$5)</f>
        <v>48.09</v>
      </c>
      <c r="K11" s="125">
        <f>F11*J11</f>
        <v>346.24799999999999</v>
      </c>
    </row>
    <row r="12" spans="1:11" s="8" customFormat="1" ht="15.75" x14ac:dyDescent="0.25">
      <c r="A12" s="124" t="s">
        <v>59</v>
      </c>
      <c r="B12" s="70" t="s">
        <v>53</v>
      </c>
      <c r="C12" s="71">
        <f>CALC!C20</f>
        <v>10324</v>
      </c>
      <c r="D12" s="72" t="s">
        <v>505</v>
      </c>
      <c r="E12" s="70" t="s">
        <v>24</v>
      </c>
      <c r="F12" s="111">
        <f>CALC!L24</f>
        <v>13.8225</v>
      </c>
      <c r="G12" s="73">
        <v>7.07</v>
      </c>
      <c r="H12" s="74">
        <v>0.309</v>
      </c>
      <c r="I12" s="75">
        <f>G12/(1+H12)</f>
        <v>5.4010695187165778</v>
      </c>
      <c r="J12" s="75">
        <f>I12*(1+$K$5)</f>
        <v>7.07</v>
      </c>
      <c r="K12" s="125">
        <f>F12*J12</f>
        <v>97.725075000000004</v>
      </c>
    </row>
    <row r="13" spans="1:11" s="8" customFormat="1" ht="15.75" x14ac:dyDescent="0.25">
      <c r="A13" s="124" t="s">
        <v>59</v>
      </c>
      <c r="B13" s="70" t="s">
        <v>53</v>
      </c>
      <c r="C13" s="71">
        <f>CALC!C25</f>
        <v>10325</v>
      </c>
      <c r="D13" s="72" t="s">
        <v>506</v>
      </c>
      <c r="E13" s="70" t="s">
        <v>24</v>
      </c>
      <c r="F13" s="111">
        <f>CALC!L29</f>
        <v>13.8225</v>
      </c>
      <c r="G13" s="73">
        <v>23.56</v>
      </c>
      <c r="H13" s="74">
        <v>0.309</v>
      </c>
      <c r="I13" s="75">
        <f>G13/(1+H13)</f>
        <v>17.998472116119174</v>
      </c>
      <c r="J13" s="75">
        <f>I13*(1+$K$5)</f>
        <v>23.56</v>
      </c>
      <c r="K13" s="125">
        <f>F13*J13</f>
        <v>325.65809999999999</v>
      </c>
    </row>
    <row r="14" spans="1:11" s="8" customFormat="1" ht="15.75" x14ac:dyDescent="0.25">
      <c r="A14" s="252" t="s">
        <v>23</v>
      </c>
      <c r="B14" s="253"/>
      <c r="C14" s="253"/>
      <c r="D14" s="260" t="s">
        <v>58</v>
      </c>
      <c r="E14" s="260"/>
      <c r="F14" s="260"/>
      <c r="G14" s="260"/>
      <c r="H14" s="260"/>
      <c r="I14" s="260"/>
      <c r="J14" s="260"/>
      <c r="K14" s="261"/>
    </row>
    <row r="15" spans="1:11" x14ac:dyDescent="0.25">
      <c r="A15" s="124" t="s">
        <v>59</v>
      </c>
      <c r="B15" s="70" t="s">
        <v>53</v>
      </c>
      <c r="C15" s="71">
        <v>10402</v>
      </c>
      <c r="D15" s="72" t="s">
        <v>54</v>
      </c>
      <c r="E15" s="70" t="s">
        <v>24</v>
      </c>
      <c r="F15" s="70">
        <f>CALC!L35</f>
        <v>177.69</v>
      </c>
      <c r="G15" s="73">
        <v>3.53</v>
      </c>
      <c r="H15" s="74">
        <v>0.309</v>
      </c>
      <c r="I15" s="75">
        <f>G15/(1+H15)</f>
        <v>2.696715049656226</v>
      </c>
      <c r="J15" s="75">
        <f>I15*(1+$K$5)</f>
        <v>3.53</v>
      </c>
      <c r="K15" s="125">
        <f>F15*J15</f>
        <v>627.24569999999994</v>
      </c>
    </row>
    <row r="16" spans="1:11" x14ac:dyDescent="0.25">
      <c r="A16" s="252" t="s">
        <v>25</v>
      </c>
      <c r="B16" s="253"/>
      <c r="C16" s="253"/>
      <c r="D16" s="260" t="s">
        <v>57</v>
      </c>
      <c r="E16" s="260"/>
      <c r="F16" s="260"/>
      <c r="G16" s="260"/>
      <c r="H16" s="260"/>
      <c r="I16" s="260"/>
      <c r="J16" s="260"/>
      <c r="K16" s="261"/>
    </row>
    <row r="17" spans="1:13" x14ac:dyDescent="0.25">
      <c r="A17" s="126" t="s">
        <v>60</v>
      </c>
      <c r="B17" s="70" t="s">
        <v>53</v>
      </c>
      <c r="C17" s="70">
        <v>10501</v>
      </c>
      <c r="D17" s="77" t="s">
        <v>55</v>
      </c>
      <c r="E17" s="78" t="s">
        <v>24</v>
      </c>
      <c r="F17" s="78">
        <f>CALC!L41</f>
        <v>134.19</v>
      </c>
      <c r="G17" s="73">
        <v>20.29</v>
      </c>
      <c r="H17" s="74">
        <v>0.309</v>
      </c>
      <c r="I17" s="75">
        <f t="shared" ref="I17" si="0">G17/(1+H17)</f>
        <v>15.500381970970206</v>
      </c>
      <c r="J17" s="75">
        <f t="shared" ref="J17" si="1">I17*(1+$K$5)</f>
        <v>20.29</v>
      </c>
      <c r="K17" s="125">
        <f t="shared" ref="K17" si="2">F17*J17</f>
        <v>2722.7150999999999</v>
      </c>
    </row>
    <row r="18" spans="1:13" x14ac:dyDescent="0.25">
      <c r="A18" s="258" t="s">
        <v>482</v>
      </c>
      <c r="B18" s="259"/>
      <c r="C18" s="259"/>
      <c r="D18" s="259"/>
      <c r="E18" s="259"/>
      <c r="F18" s="259"/>
      <c r="G18" s="259"/>
      <c r="H18" s="259"/>
      <c r="I18" s="259"/>
      <c r="J18" s="259"/>
      <c r="K18" s="127">
        <f>SUM(K10:K17)</f>
        <v>4407.6528749999998</v>
      </c>
    </row>
    <row r="19" spans="1:13" x14ac:dyDescent="0.25">
      <c r="A19" s="256" t="s">
        <v>6</v>
      </c>
      <c r="B19" s="257"/>
      <c r="C19" s="257"/>
      <c r="D19" s="262" t="s">
        <v>56</v>
      </c>
      <c r="E19" s="262"/>
      <c r="F19" s="262"/>
      <c r="G19" s="262"/>
      <c r="H19" s="262"/>
      <c r="I19" s="262"/>
      <c r="J19" s="262"/>
      <c r="K19" s="263"/>
    </row>
    <row r="20" spans="1:13" s="9" customFormat="1" ht="12.75" x14ac:dyDescent="0.2">
      <c r="A20" s="252" t="s">
        <v>7</v>
      </c>
      <c r="B20" s="253"/>
      <c r="C20" s="253"/>
      <c r="D20" s="260" t="s">
        <v>61</v>
      </c>
      <c r="E20" s="260"/>
      <c r="F20" s="260"/>
      <c r="G20" s="260"/>
      <c r="H20" s="260"/>
      <c r="I20" s="260"/>
      <c r="J20" s="260"/>
      <c r="K20" s="261"/>
    </row>
    <row r="21" spans="1:13" x14ac:dyDescent="0.25">
      <c r="A21" s="126" t="s">
        <v>26</v>
      </c>
      <c r="B21" s="70" t="s">
        <v>53</v>
      </c>
      <c r="C21" s="71">
        <v>20305</v>
      </c>
      <c r="D21" s="79" t="s">
        <v>62</v>
      </c>
      <c r="E21" s="80" t="s">
        <v>24</v>
      </c>
      <c r="F21" s="80">
        <f>CALC!L48</f>
        <v>8</v>
      </c>
      <c r="G21" s="73">
        <v>277.45999999999998</v>
      </c>
      <c r="H21" s="74">
        <v>0.309</v>
      </c>
      <c r="I21" s="75">
        <f>G21/(1+H21)</f>
        <v>211.96333078686018</v>
      </c>
      <c r="J21" s="75">
        <f>I21*(1+$K$5)</f>
        <v>277.45999999999998</v>
      </c>
      <c r="K21" s="125">
        <f>F21*J21</f>
        <v>2219.6799999999998</v>
      </c>
    </row>
    <row r="22" spans="1:13" s="9" customFormat="1" ht="12.75" x14ac:dyDescent="0.2">
      <c r="A22" s="252" t="s">
        <v>8</v>
      </c>
      <c r="B22" s="253"/>
      <c r="C22" s="253"/>
      <c r="D22" s="264" t="s">
        <v>483</v>
      </c>
      <c r="E22" s="264"/>
      <c r="F22" s="264"/>
      <c r="G22" s="264"/>
      <c r="H22" s="264"/>
      <c r="I22" s="264"/>
      <c r="J22" s="264"/>
      <c r="K22" s="265"/>
    </row>
    <row r="23" spans="1:13" ht="38.25" x14ac:dyDescent="0.25">
      <c r="A23" s="126" t="s">
        <v>27</v>
      </c>
      <c r="B23" s="70" t="s">
        <v>53</v>
      </c>
      <c r="C23" s="81" t="s">
        <v>66</v>
      </c>
      <c r="D23" s="82" t="s">
        <v>65</v>
      </c>
      <c r="E23" s="74" t="s">
        <v>24</v>
      </c>
      <c r="F23" s="78">
        <f>CALC!L54</f>
        <v>14.5</v>
      </c>
      <c r="G23" s="73">
        <v>467.76</v>
      </c>
      <c r="H23" s="74">
        <v>0.309</v>
      </c>
      <c r="I23" s="75">
        <f>G23/(1+H23)</f>
        <v>357.34148204736442</v>
      </c>
      <c r="J23" s="75">
        <f>I23*(1+$K$5)</f>
        <v>467.76</v>
      </c>
      <c r="K23" s="125">
        <f>F23*J23</f>
        <v>6782.5199999999995</v>
      </c>
      <c r="M23" s="10"/>
    </row>
    <row r="24" spans="1:13" ht="38.25" x14ac:dyDescent="0.25">
      <c r="A24" s="126" t="s">
        <v>28</v>
      </c>
      <c r="B24" s="70" t="s">
        <v>53</v>
      </c>
      <c r="C24" s="70">
        <v>20802</v>
      </c>
      <c r="D24" s="82" t="s">
        <v>64</v>
      </c>
      <c r="E24" s="74" t="s">
        <v>24</v>
      </c>
      <c r="F24" s="78">
        <f>CALC!L59</f>
        <v>10.9</v>
      </c>
      <c r="G24" s="73">
        <v>328.35</v>
      </c>
      <c r="H24" s="74">
        <v>0.309</v>
      </c>
      <c r="I24" s="75">
        <f>G24/(1+H24)</f>
        <v>250.84033613445382</v>
      </c>
      <c r="J24" s="75">
        <f>I24*(1+$K$5)</f>
        <v>328.35</v>
      </c>
      <c r="K24" s="125">
        <f>F24*J24</f>
        <v>3579.0150000000003</v>
      </c>
    </row>
    <row r="25" spans="1:13" x14ac:dyDescent="0.25">
      <c r="A25" s="258" t="s">
        <v>482</v>
      </c>
      <c r="B25" s="259"/>
      <c r="C25" s="259"/>
      <c r="D25" s="259"/>
      <c r="E25" s="259"/>
      <c r="F25" s="259"/>
      <c r="G25" s="259"/>
      <c r="H25" s="259"/>
      <c r="I25" s="259"/>
      <c r="J25" s="259"/>
      <c r="K25" s="127">
        <f>SUM(K21:K24)</f>
        <v>12581.215</v>
      </c>
    </row>
    <row r="26" spans="1:13" s="8" customFormat="1" ht="15.75" x14ac:dyDescent="0.25">
      <c r="A26" s="256" t="s">
        <v>9</v>
      </c>
      <c r="B26" s="257"/>
      <c r="C26" s="257"/>
      <c r="D26" s="266" t="s">
        <v>67</v>
      </c>
      <c r="E26" s="266"/>
      <c r="F26" s="266"/>
      <c r="G26" s="266"/>
      <c r="H26" s="266"/>
      <c r="I26" s="266"/>
      <c r="J26" s="266"/>
      <c r="K26" s="267"/>
    </row>
    <row r="27" spans="1:13" x14ac:dyDescent="0.25">
      <c r="A27" s="252" t="s">
        <v>10</v>
      </c>
      <c r="B27" s="253"/>
      <c r="C27" s="253"/>
      <c r="D27" s="268" t="s">
        <v>68</v>
      </c>
      <c r="E27" s="268"/>
      <c r="F27" s="268"/>
      <c r="G27" s="268"/>
      <c r="H27" s="268"/>
      <c r="I27" s="268"/>
      <c r="J27" s="268"/>
      <c r="K27" s="269"/>
    </row>
    <row r="28" spans="1:13" x14ac:dyDescent="0.25">
      <c r="A28" s="128" t="s">
        <v>29</v>
      </c>
      <c r="B28" s="70" t="s">
        <v>53</v>
      </c>
      <c r="C28" s="71">
        <f>CALC!C62</f>
        <v>30104</v>
      </c>
      <c r="D28" s="79" t="s">
        <v>535</v>
      </c>
      <c r="E28" s="80" t="str">
        <f>CALC!L62</f>
        <v>m³</v>
      </c>
      <c r="F28" s="80">
        <f>CALC!L67</f>
        <v>12.96</v>
      </c>
      <c r="G28" s="73">
        <v>18.29</v>
      </c>
      <c r="H28" s="74">
        <v>0.309</v>
      </c>
      <c r="I28" s="73">
        <f>G28/(1+H28)</f>
        <v>13.972498090145148</v>
      </c>
      <c r="J28" s="73">
        <f>I28*(1+$K$5)</f>
        <v>18.29</v>
      </c>
      <c r="K28" s="125">
        <f>J28*F28</f>
        <v>237.0384</v>
      </c>
    </row>
    <row r="29" spans="1:13" x14ac:dyDescent="0.25">
      <c r="A29" s="128" t="s">
        <v>30</v>
      </c>
      <c r="B29" s="70" t="s">
        <v>53</v>
      </c>
      <c r="C29" s="71">
        <f>CALC!C68</f>
        <v>30119</v>
      </c>
      <c r="D29" s="79" t="s">
        <v>69</v>
      </c>
      <c r="E29" s="80" t="str">
        <f>CALC!L68</f>
        <v>m²</v>
      </c>
      <c r="F29" s="80">
        <f>CALC!L72</f>
        <v>5.7600000000000016</v>
      </c>
      <c r="G29" s="73">
        <v>23.99</v>
      </c>
      <c r="H29" s="74">
        <v>0.309</v>
      </c>
      <c r="I29" s="73">
        <f>G29/(1+H29)</f>
        <v>18.326967150496561</v>
      </c>
      <c r="J29" s="73">
        <f>I29*(1+$K$5)</f>
        <v>23.99</v>
      </c>
      <c r="K29" s="125">
        <f>J29*F29</f>
        <v>138.18240000000003</v>
      </c>
    </row>
    <row r="30" spans="1:13" x14ac:dyDescent="0.25">
      <c r="A30" s="128" t="s">
        <v>31</v>
      </c>
      <c r="B30" s="70" t="str">
        <f>CALC!B73</f>
        <v>DER ES</v>
      </c>
      <c r="C30" s="84">
        <f>CALC!C73</f>
        <v>40223</v>
      </c>
      <c r="D30" s="77" t="s">
        <v>550</v>
      </c>
      <c r="E30" s="80" t="str">
        <f>CALC!L73</f>
        <v>m³</v>
      </c>
      <c r="F30" s="80">
        <f>CALC!L78</f>
        <v>13.520000000000001</v>
      </c>
      <c r="G30" s="73">
        <v>46.56</v>
      </c>
      <c r="H30" s="74">
        <v>0</v>
      </c>
      <c r="I30" s="73">
        <f>G30/(1+H30)</f>
        <v>46.56</v>
      </c>
      <c r="J30" s="73">
        <f>I30*(1+$K$5)</f>
        <v>60.947040000000001</v>
      </c>
      <c r="K30" s="125">
        <f>J30*F30</f>
        <v>824.00398080000014</v>
      </c>
    </row>
    <row r="31" spans="1:13" x14ac:dyDescent="0.25">
      <c r="A31" s="128" t="s">
        <v>534</v>
      </c>
      <c r="B31" s="70" t="s">
        <v>71</v>
      </c>
      <c r="C31" s="84">
        <v>40394</v>
      </c>
      <c r="D31" s="79" t="s">
        <v>70</v>
      </c>
      <c r="E31" s="80" t="s">
        <v>72</v>
      </c>
      <c r="F31" s="80">
        <f>CALC!L83</f>
        <v>20</v>
      </c>
      <c r="G31" s="73">
        <v>23.72</v>
      </c>
      <c r="H31" s="74">
        <v>0</v>
      </c>
      <c r="I31" s="73">
        <f>G31/(1+H31)</f>
        <v>23.72</v>
      </c>
      <c r="J31" s="73">
        <f>I31*(1+$K$5)</f>
        <v>31.049479999999996</v>
      </c>
      <c r="K31" s="125">
        <f>J31*F31</f>
        <v>620.98959999999988</v>
      </c>
    </row>
    <row r="32" spans="1:13" x14ac:dyDescent="0.25">
      <c r="A32" s="258" t="s">
        <v>482</v>
      </c>
      <c r="B32" s="259"/>
      <c r="C32" s="259"/>
      <c r="D32" s="259"/>
      <c r="E32" s="259"/>
      <c r="F32" s="259"/>
      <c r="G32" s="259"/>
      <c r="H32" s="259"/>
      <c r="I32" s="259"/>
      <c r="J32" s="259"/>
      <c r="K32" s="127">
        <f>SUM(K28:K31)</f>
        <v>1820.2143808000001</v>
      </c>
    </row>
    <row r="33" spans="1:13" s="11" customFormat="1" ht="15.75" x14ac:dyDescent="0.25">
      <c r="A33" s="256" t="s">
        <v>11</v>
      </c>
      <c r="B33" s="257"/>
      <c r="C33" s="257"/>
      <c r="D33" s="266" t="s">
        <v>74</v>
      </c>
      <c r="E33" s="266"/>
      <c r="F33" s="266"/>
      <c r="G33" s="266"/>
      <c r="H33" s="266"/>
      <c r="I33" s="266"/>
      <c r="J33" s="266"/>
      <c r="K33" s="267"/>
    </row>
    <row r="34" spans="1:13" s="11" customFormat="1" ht="15.75" x14ac:dyDescent="0.25">
      <c r="A34" s="252" t="s">
        <v>32</v>
      </c>
      <c r="B34" s="253"/>
      <c r="C34" s="253"/>
      <c r="D34" s="268" t="s">
        <v>86</v>
      </c>
      <c r="E34" s="268"/>
      <c r="F34" s="268"/>
      <c r="G34" s="268"/>
      <c r="H34" s="268"/>
      <c r="I34" s="268"/>
      <c r="J34" s="268"/>
      <c r="K34" s="269"/>
      <c r="M34" s="146"/>
    </row>
    <row r="35" spans="1:13" s="11" customFormat="1" ht="25.5" x14ac:dyDescent="0.25">
      <c r="A35" s="126" t="s">
        <v>82</v>
      </c>
      <c r="B35" s="70" t="s">
        <v>53</v>
      </c>
      <c r="C35" s="70">
        <v>40206</v>
      </c>
      <c r="D35" s="82" t="s">
        <v>88</v>
      </c>
      <c r="E35" s="78" t="s">
        <v>24</v>
      </c>
      <c r="F35" s="78">
        <f>CALC!L92</f>
        <v>7.5634000000000006</v>
      </c>
      <c r="G35" s="73">
        <v>114.34</v>
      </c>
      <c r="H35" s="74">
        <v>0.309</v>
      </c>
      <c r="I35" s="73">
        <f>G35/(1+H35)</f>
        <v>87.349121466768537</v>
      </c>
      <c r="J35" s="73">
        <f>I35*(1+$K$5)</f>
        <v>114.34</v>
      </c>
      <c r="K35" s="125">
        <f>J35*F35</f>
        <v>864.79915600000004</v>
      </c>
      <c r="M35" s="147"/>
    </row>
    <row r="36" spans="1:13" ht="25.5" x14ac:dyDescent="0.25">
      <c r="A36" s="126" t="s">
        <v>83</v>
      </c>
      <c r="B36" s="70" t="s">
        <v>53</v>
      </c>
      <c r="C36" s="70">
        <v>40231</v>
      </c>
      <c r="D36" s="82" t="s">
        <v>77</v>
      </c>
      <c r="E36" s="78" t="s">
        <v>73</v>
      </c>
      <c r="F36" s="78">
        <f>CALC!L98</f>
        <v>3.06304</v>
      </c>
      <c r="G36" s="73">
        <v>496.79</v>
      </c>
      <c r="H36" s="74">
        <v>0.309</v>
      </c>
      <c r="I36" s="73">
        <f>G36/(1+H36)</f>
        <v>379.51871657754015</v>
      </c>
      <c r="J36" s="73">
        <f>I36*(1+$K$5)</f>
        <v>496.79</v>
      </c>
      <c r="K36" s="125">
        <f>J36*F36</f>
        <v>1521.6876416</v>
      </c>
      <c r="M36" s="148"/>
    </row>
    <row r="37" spans="1:13" ht="26.25" x14ac:dyDescent="0.25">
      <c r="A37" s="126" t="s">
        <v>84</v>
      </c>
      <c r="B37" s="70" t="s">
        <v>53</v>
      </c>
      <c r="C37" s="70">
        <v>40239</v>
      </c>
      <c r="D37" s="85" t="s">
        <v>78</v>
      </c>
      <c r="E37" s="78" t="s">
        <v>73</v>
      </c>
      <c r="F37" s="78">
        <f>CALC!L105</f>
        <v>7.5634000000000006</v>
      </c>
      <c r="G37" s="73">
        <v>438.14</v>
      </c>
      <c r="H37" s="74">
        <v>0.309</v>
      </c>
      <c r="I37" s="73">
        <f>G37/(1+H37)</f>
        <v>334.7135217723453</v>
      </c>
      <c r="J37" s="73">
        <f>I37*(1+$K$5)</f>
        <v>438.14</v>
      </c>
      <c r="K37" s="125">
        <f>J37*F37</f>
        <v>3313.8280760000002</v>
      </c>
      <c r="M37" s="149"/>
    </row>
    <row r="38" spans="1:13" ht="30.75" customHeight="1" x14ac:dyDescent="0.25">
      <c r="A38" s="126" t="s">
        <v>85</v>
      </c>
      <c r="B38" s="70" t="s">
        <v>53</v>
      </c>
      <c r="C38" s="86">
        <v>40243</v>
      </c>
      <c r="D38" s="82" t="s">
        <v>79</v>
      </c>
      <c r="E38" s="87" t="s">
        <v>81</v>
      </c>
      <c r="F38" s="78">
        <f>CALC!L110</f>
        <v>1.5126800000000002</v>
      </c>
      <c r="G38" s="73">
        <v>8.76</v>
      </c>
      <c r="H38" s="74">
        <v>0.309</v>
      </c>
      <c r="I38" s="73">
        <f>G38/(1+H38)</f>
        <v>6.6921313980137507</v>
      </c>
      <c r="J38" s="73">
        <f>I38*(1+$K$5)</f>
        <v>8.76</v>
      </c>
      <c r="K38" s="125">
        <f>J38*F38</f>
        <v>13.251076800000002</v>
      </c>
    </row>
    <row r="39" spans="1:13" ht="26.25" x14ac:dyDescent="0.25">
      <c r="A39" s="126" t="s">
        <v>89</v>
      </c>
      <c r="B39" s="70" t="s">
        <v>53</v>
      </c>
      <c r="C39" s="86">
        <v>40245</v>
      </c>
      <c r="D39" s="85" t="s">
        <v>80</v>
      </c>
      <c r="E39" s="87" t="s">
        <v>81</v>
      </c>
      <c r="F39" s="78">
        <f>CALC!L115</f>
        <v>6.050720000000001</v>
      </c>
      <c r="G39" s="73">
        <v>9.08</v>
      </c>
      <c r="H39" s="74">
        <v>0.309</v>
      </c>
      <c r="I39" s="73">
        <f>G39/(1+H39)</f>
        <v>6.9365928189457602</v>
      </c>
      <c r="J39" s="73">
        <f>I39*(1+$K$5)</f>
        <v>9.08</v>
      </c>
      <c r="K39" s="125">
        <f>J39*F39</f>
        <v>54.940537600000006</v>
      </c>
    </row>
    <row r="40" spans="1:13" x14ac:dyDescent="0.25">
      <c r="A40" s="252" t="s">
        <v>33</v>
      </c>
      <c r="B40" s="253"/>
      <c r="C40" s="253"/>
      <c r="D40" s="268" t="s">
        <v>87</v>
      </c>
      <c r="E40" s="268"/>
      <c r="F40" s="268"/>
      <c r="G40" s="268"/>
      <c r="H40" s="268"/>
      <c r="I40" s="268"/>
      <c r="J40" s="268"/>
      <c r="K40" s="269"/>
    </row>
    <row r="41" spans="1:13" ht="26.25" x14ac:dyDescent="0.25">
      <c r="A41" s="126" t="s">
        <v>94</v>
      </c>
      <c r="B41" s="70" t="s">
        <v>53</v>
      </c>
      <c r="C41" s="86">
        <v>40329</v>
      </c>
      <c r="D41" s="85" t="s">
        <v>90</v>
      </c>
      <c r="E41" s="87" t="s">
        <v>73</v>
      </c>
      <c r="F41" s="78">
        <f>CALC!L122</f>
        <v>4.1906249999999998</v>
      </c>
      <c r="G41" s="73">
        <v>369.69</v>
      </c>
      <c r="H41" s="74">
        <v>0.309</v>
      </c>
      <c r="I41" s="73">
        <f>G41/(1+H41)</f>
        <v>282.42169595110772</v>
      </c>
      <c r="J41" s="73">
        <f>I41*(1+$K$5)</f>
        <v>369.69</v>
      </c>
      <c r="K41" s="125">
        <f>J41*F41</f>
        <v>1549.2321562499999</v>
      </c>
    </row>
    <row r="42" spans="1:13" ht="26.25" x14ac:dyDescent="0.25">
      <c r="A42" s="126" t="s">
        <v>95</v>
      </c>
      <c r="B42" s="70" t="s">
        <v>53</v>
      </c>
      <c r="C42" s="86">
        <v>40332</v>
      </c>
      <c r="D42" s="85" t="s">
        <v>91</v>
      </c>
      <c r="E42" s="87" t="s">
        <v>81</v>
      </c>
      <c r="F42" s="78">
        <f>CALC!L127</f>
        <v>2.5143749999999998</v>
      </c>
      <c r="G42" s="73">
        <v>9.08</v>
      </c>
      <c r="H42" s="74">
        <v>0.309</v>
      </c>
      <c r="I42" s="73">
        <f>G42/(1+H42)</f>
        <v>6.9365928189457602</v>
      </c>
      <c r="J42" s="73">
        <f>I42*(1+$K$5)</f>
        <v>9.08</v>
      </c>
      <c r="K42" s="125">
        <f>J42*F42</f>
        <v>22.830524999999998</v>
      </c>
    </row>
    <row r="43" spans="1:13" ht="26.25" x14ac:dyDescent="0.25">
      <c r="A43" s="126" t="s">
        <v>96</v>
      </c>
      <c r="B43" s="70" t="s">
        <v>53</v>
      </c>
      <c r="C43" s="86">
        <v>40333</v>
      </c>
      <c r="D43" s="85" t="s">
        <v>92</v>
      </c>
      <c r="E43" s="87" t="s">
        <v>81</v>
      </c>
      <c r="F43" s="78">
        <f>CALC!L132</f>
        <v>0.83812500000000001</v>
      </c>
      <c r="G43" s="73">
        <v>8.81</v>
      </c>
      <c r="H43" s="74">
        <v>0.309</v>
      </c>
      <c r="I43" s="73">
        <f>G43/(1+H43)</f>
        <v>6.730328495034378</v>
      </c>
      <c r="J43" s="73">
        <f>I43*(1+$K$5)</f>
        <v>8.81</v>
      </c>
      <c r="K43" s="125">
        <f>J43*F43</f>
        <v>7.3838812500000008</v>
      </c>
    </row>
    <row r="44" spans="1:13" ht="39" x14ac:dyDescent="0.25">
      <c r="A44" s="126" t="s">
        <v>97</v>
      </c>
      <c r="B44" s="70" t="s">
        <v>53</v>
      </c>
      <c r="C44" s="86">
        <v>40337</v>
      </c>
      <c r="D44" s="85" t="s">
        <v>93</v>
      </c>
      <c r="E44" s="87" t="s">
        <v>24</v>
      </c>
      <c r="F44" s="78">
        <f>CALC!L138</f>
        <v>4.1906249999999998</v>
      </c>
      <c r="G44" s="73">
        <v>142.13</v>
      </c>
      <c r="H44" s="74">
        <v>0.309</v>
      </c>
      <c r="I44" s="73">
        <f>G44/(1+H44)</f>
        <v>108.5790679908327</v>
      </c>
      <c r="J44" s="73">
        <f>I44*(1+$K$5)</f>
        <v>142.13</v>
      </c>
      <c r="K44" s="125">
        <f>J44*F44</f>
        <v>595.61353124999994</v>
      </c>
    </row>
    <row r="45" spans="1:13" x14ac:dyDescent="0.25">
      <c r="A45" s="252" t="s">
        <v>34</v>
      </c>
      <c r="B45" s="253"/>
      <c r="C45" s="253"/>
      <c r="D45" s="268" t="s">
        <v>98</v>
      </c>
      <c r="E45" s="268"/>
      <c r="F45" s="268"/>
      <c r="G45" s="268"/>
      <c r="H45" s="268"/>
      <c r="I45" s="268"/>
      <c r="J45" s="268"/>
      <c r="K45" s="269"/>
    </row>
    <row r="46" spans="1:13" ht="26.25" x14ac:dyDescent="0.25">
      <c r="A46" s="126" t="s">
        <v>100</v>
      </c>
      <c r="B46" s="70" t="s">
        <v>53</v>
      </c>
      <c r="C46" s="86">
        <v>40602</v>
      </c>
      <c r="D46" s="85" t="s">
        <v>99</v>
      </c>
      <c r="E46" s="87" t="s">
        <v>24</v>
      </c>
      <c r="F46" s="87">
        <f>CALC!L144</f>
        <v>9.74</v>
      </c>
      <c r="G46" s="73">
        <v>114.77</v>
      </c>
      <c r="H46" s="74">
        <v>0.309</v>
      </c>
      <c r="I46" s="73">
        <f>G46/(1+H46)</f>
        <v>87.67761650114592</v>
      </c>
      <c r="J46" s="73">
        <f>I46*(1+$K$5)</f>
        <v>114.77000000000001</v>
      </c>
      <c r="K46" s="125">
        <f>J46*F46</f>
        <v>1117.8598000000002</v>
      </c>
    </row>
    <row r="47" spans="1:13" x14ac:dyDescent="0.25">
      <c r="A47" s="258" t="s">
        <v>482</v>
      </c>
      <c r="B47" s="259"/>
      <c r="C47" s="259"/>
      <c r="D47" s="259"/>
      <c r="E47" s="259"/>
      <c r="F47" s="259"/>
      <c r="G47" s="259"/>
      <c r="H47" s="259"/>
      <c r="I47" s="259"/>
      <c r="J47" s="259"/>
      <c r="K47" s="127">
        <f>SUM(K35:K46)</f>
        <v>9061.4263817500014</v>
      </c>
    </row>
    <row r="48" spans="1:13" x14ac:dyDescent="0.25">
      <c r="A48" s="256" t="s">
        <v>102</v>
      </c>
      <c r="B48" s="257"/>
      <c r="C48" s="257"/>
      <c r="D48" s="266" t="s">
        <v>101</v>
      </c>
      <c r="E48" s="266"/>
      <c r="F48" s="266"/>
      <c r="G48" s="266"/>
      <c r="H48" s="266"/>
      <c r="I48" s="266"/>
      <c r="J48" s="266"/>
      <c r="K48" s="267"/>
    </row>
    <row r="49" spans="1:11" x14ac:dyDescent="0.25">
      <c r="A49" s="252" t="s">
        <v>105</v>
      </c>
      <c r="B49" s="253"/>
      <c r="C49" s="253"/>
      <c r="D49" s="268" t="s">
        <v>104</v>
      </c>
      <c r="E49" s="268"/>
      <c r="F49" s="268"/>
      <c r="G49" s="268"/>
      <c r="H49" s="268"/>
      <c r="I49" s="268"/>
      <c r="J49" s="268"/>
      <c r="K49" s="269"/>
    </row>
    <row r="50" spans="1:11" ht="26.25" x14ac:dyDescent="0.25">
      <c r="A50" s="126" t="s">
        <v>106</v>
      </c>
      <c r="B50" s="70" t="s">
        <v>53</v>
      </c>
      <c r="C50" s="86">
        <v>50301</v>
      </c>
      <c r="D50" s="85" t="s">
        <v>103</v>
      </c>
      <c r="E50" s="87" t="s">
        <v>72</v>
      </c>
      <c r="F50" s="87">
        <f>CALC!L156</f>
        <v>53.20000000000001</v>
      </c>
      <c r="G50" s="73">
        <v>10.8</v>
      </c>
      <c r="H50" s="74">
        <v>0.309</v>
      </c>
      <c r="I50" s="73">
        <f>G50/(1+H50)</f>
        <v>8.2505729564553096</v>
      </c>
      <c r="J50" s="73">
        <f>I50*(1+$K$5)</f>
        <v>10.8</v>
      </c>
      <c r="K50" s="125">
        <f>J50*F50</f>
        <v>574.56000000000017</v>
      </c>
    </row>
    <row r="51" spans="1:11" x14ac:dyDescent="0.25">
      <c r="A51" s="252" t="s">
        <v>107</v>
      </c>
      <c r="B51" s="253"/>
      <c r="C51" s="253"/>
      <c r="D51" s="268" t="s">
        <v>108</v>
      </c>
      <c r="E51" s="268"/>
      <c r="F51" s="268"/>
      <c r="G51" s="268"/>
      <c r="H51" s="268"/>
      <c r="I51" s="268"/>
      <c r="J51" s="268"/>
      <c r="K51" s="269"/>
    </row>
    <row r="52" spans="1:11" ht="39" x14ac:dyDescent="0.25">
      <c r="A52" s="126" t="s">
        <v>110</v>
      </c>
      <c r="B52" s="70" t="s">
        <v>53</v>
      </c>
      <c r="C52" s="86">
        <v>50501</v>
      </c>
      <c r="D52" s="85" t="s">
        <v>109</v>
      </c>
      <c r="E52" s="87" t="s">
        <v>24</v>
      </c>
      <c r="F52" s="87">
        <f>CALC!L163</f>
        <v>98.903999999999996</v>
      </c>
      <c r="G52" s="73">
        <v>93.79</v>
      </c>
      <c r="H52" s="74">
        <v>0.309</v>
      </c>
      <c r="I52" s="73">
        <f>G52/(1+H52)</f>
        <v>71.650114591291072</v>
      </c>
      <c r="J52" s="73">
        <f>I52*(1+$K$5)</f>
        <v>93.79</v>
      </c>
      <c r="K52" s="125">
        <f>J52*F52</f>
        <v>9276.2061599999997</v>
      </c>
    </row>
    <row r="53" spans="1:11" x14ac:dyDescent="0.25">
      <c r="A53" s="252" t="s">
        <v>111</v>
      </c>
      <c r="B53" s="253"/>
      <c r="C53" s="253"/>
      <c r="D53" s="264" t="s">
        <v>112</v>
      </c>
      <c r="E53" s="264"/>
      <c r="F53" s="264"/>
      <c r="G53" s="264"/>
      <c r="H53" s="264"/>
      <c r="I53" s="264"/>
      <c r="J53" s="264"/>
      <c r="K53" s="265"/>
    </row>
    <row r="54" spans="1:11" ht="39" x14ac:dyDescent="0.25">
      <c r="A54" s="126" t="s">
        <v>114</v>
      </c>
      <c r="B54" s="70" t="s">
        <v>53</v>
      </c>
      <c r="C54" s="86">
        <v>50606</v>
      </c>
      <c r="D54" s="85" t="s">
        <v>113</v>
      </c>
      <c r="E54" s="87" t="s">
        <v>24</v>
      </c>
      <c r="F54" s="87">
        <f>CALC!L177</f>
        <v>265.43000000000006</v>
      </c>
      <c r="G54" s="73">
        <v>50.25</v>
      </c>
      <c r="H54" s="74">
        <v>0.309</v>
      </c>
      <c r="I54" s="73">
        <f>G54/(1+H54)</f>
        <v>38.388082505729564</v>
      </c>
      <c r="J54" s="73">
        <f>I54*(1+$K$5)</f>
        <v>50.25</v>
      </c>
      <c r="K54" s="125">
        <f>J54*F54</f>
        <v>13337.857500000004</v>
      </c>
    </row>
    <row r="55" spans="1:11" x14ac:dyDescent="0.25">
      <c r="A55" s="258" t="s">
        <v>482</v>
      </c>
      <c r="B55" s="259"/>
      <c r="C55" s="259"/>
      <c r="D55" s="259"/>
      <c r="E55" s="259"/>
      <c r="F55" s="259"/>
      <c r="G55" s="259"/>
      <c r="H55" s="259"/>
      <c r="I55" s="259"/>
      <c r="J55" s="259"/>
      <c r="K55" s="127">
        <f>SUM(K50:K54)</f>
        <v>23188.623660000005</v>
      </c>
    </row>
    <row r="56" spans="1:11" x14ac:dyDescent="0.25">
      <c r="A56" s="256" t="s">
        <v>116</v>
      </c>
      <c r="B56" s="257"/>
      <c r="C56" s="257"/>
      <c r="D56" s="266" t="s">
        <v>115</v>
      </c>
      <c r="E56" s="266"/>
      <c r="F56" s="266"/>
      <c r="G56" s="266"/>
      <c r="H56" s="266"/>
      <c r="I56" s="266"/>
      <c r="J56" s="266"/>
      <c r="K56" s="267"/>
    </row>
    <row r="57" spans="1:11" x14ac:dyDescent="0.25">
      <c r="A57" s="270" t="s">
        <v>117</v>
      </c>
      <c r="B57" s="271"/>
      <c r="C57" s="271"/>
      <c r="D57" s="272" t="s">
        <v>118</v>
      </c>
      <c r="E57" s="272"/>
      <c r="F57" s="272"/>
      <c r="G57" s="272"/>
      <c r="H57" s="272"/>
      <c r="I57" s="272"/>
      <c r="J57" s="272"/>
      <c r="K57" s="273"/>
    </row>
    <row r="58" spans="1:11" ht="26.25" x14ac:dyDescent="0.25">
      <c r="A58" s="126" t="s">
        <v>121</v>
      </c>
      <c r="B58" s="70" t="s">
        <v>53</v>
      </c>
      <c r="C58" s="86">
        <v>60108</v>
      </c>
      <c r="D58" s="85" t="s">
        <v>123</v>
      </c>
      <c r="E58" s="87" t="s">
        <v>122</v>
      </c>
      <c r="F58" s="87">
        <f>CALC!L184</f>
        <v>2</v>
      </c>
      <c r="G58" s="73">
        <v>258.62</v>
      </c>
      <c r="H58" s="74">
        <v>0.309</v>
      </c>
      <c r="I58" s="73">
        <f>G58/(1+H58)</f>
        <v>197.57066462948816</v>
      </c>
      <c r="J58" s="73">
        <f>I58*(1+$K$5)</f>
        <v>258.62</v>
      </c>
      <c r="K58" s="125">
        <f>J58*F58</f>
        <v>517.24</v>
      </c>
    </row>
    <row r="59" spans="1:11" ht="33" customHeight="1" x14ac:dyDescent="0.25">
      <c r="A59" s="252" t="s">
        <v>124</v>
      </c>
      <c r="B59" s="253"/>
      <c r="C59" s="253"/>
      <c r="D59" s="260" t="s">
        <v>119</v>
      </c>
      <c r="E59" s="260"/>
      <c r="F59" s="260"/>
      <c r="G59" s="260"/>
      <c r="H59" s="260"/>
      <c r="I59" s="260"/>
      <c r="J59" s="260"/>
      <c r="K59" s="261"/>
    </row>
    <row r="60" spans="1:11" x14ac:dyDescent="0.25">
      <c r="A60" s="126" t="s">
        <v>125</v>
      </c>
      <c r="B60" s="70" t="s">
        <v>53</v>
      </c>
      <c r="C60" s="86">
        <v>61304</v>
      </c>
      <c r="D60" s="85" t="s">
        <v>120</v>
      </c>
      <c r="E60" s="87" t="s">
        <v>122</v>
      </c>
      <c r="F60" s="87">
        <f>CALC!L190</f>
        <v>2</v>
      </c>
      <c r="G60" s="73">
        <v>880.81</v>
      </c>
      <c r="H60" s="74">
        <v>0.309</v>
      </c>
      <c r="I60" s="73">
        <f>G60/(1+H60)</f>
        <v>672.88770053475935</v>
      </c>
      <c r="J60" s="73">
        <f>I60*(1+$K$5)</f>
        <v>880.81</v>
      </c>
      <c r="K60" s="125">
        <f>J60*F60</f>
        <v>1761.62</v>
      </c>
    </row>
    <row r="61" spans="1:11" x14ac:dyDescent="0.25">
      <c r="A61" s="258" t="s">
        <v>482</v>
      </c>
      <c r="B61" s="259"/>
      <c r="C61" s="259"/>
      <c r="D61" s="259"/>
      <c r="E61" s="259"/>
      <c r="F61" s="259"/>
      <c r="G61" s="259"/>
      <c r="H61" s="259"/>
      <c r="I61" s="259"/>
      <c r="J61" s="259"/>
      <c r="K61" s="127">
        <f>SUM(K58:K60)</f>
        <v>2278.8599999999997</v>
      </c>
    </row>
    <row r="62" spans="1:11" x14ac:dyDescent="0.25">
      <c r="A62" s="256" t="s">
        <v>126</v>
      </c>
      <c r="B62" s="257"/>
      <c r="C62" s="257"/>
      <c r="D62" s="266" t="s">
        <v>127</v>
      </c>
      <c r="E62" s="266"/>
      <c r="F62" s="266"/>
      <c r="G62" s="266"/>
      <c r="H62" s="266"/>
      <c r="I62" s="266"/>
      <c r="J62" s="266"/>
      <c r="K62" s="267"/>
    </row>
    <row r="63" spans="1:11" x14ac:dyDescent="0.25">
      <c r="A63" s="274" t="s">
        <v>128</v>
      </c>
      <c r="B63" s="275"/>
      <c r="C63" s="275"/>
      <c r="D63" s="268" t="s">
        <v>130</v>
      </c>
      <c r="E63" s="268"/>
      <c r="F63" s="268"/>
      <c r="G63" s="268"/>
      <c r="H63" s="268"/>
      <c r="I63" s="268"/>
      <c r="J63" s="268"/>
      <c r="K63" s="269"/>
    </row>
    <row r="64" spans="1:11" ht="26.25" x14ac:dyDescent="0.25">
      <c r="A64" s="126" t="s">
        <v>133</v>
      </c>
      <c r="B64" s="70" t="s">
        <v>53</v>
      </c>
      <c r="C64" s="86">
        <v>71103</v>
      </c>
      <c r="D64" s="85" t="s">
        <v>502</v>
      </c>
      <c r="E64" s="87" t="s">
        <v>24</v>
      </c>
      <c r="F64" s="87">
        <f>CALC!L197</f>
        <v>2.2000000000000002</v>
      </c>
      <c r="G64" s="73">
        <v>446.67</v>
      </c>
      <c r="H64" s="74">
        <v>0.309</v>
      </c>
      <c r="I64" s="73">
        <f>G64/(1+H64)</f>
        <v>341.22994652406419</v>
      </c>
      <c r="J64" s="73">
        <f>I64*(1+$K$5)</f>
        <v>446.67</v>
      </c>
      <c r="K64" s="125">
        <f>J64*F64</f>
        <v>982.67400000000009</v>
      </c>
    </row>
    <row r="65" spans="1:11" x14ac:dyDescent="0.25">
      <c r="A65" s="126" t="s">
        <v>134</v>
      </c>
      <c r="B65" s="70" t="s">
        <v>53</v>
      </c>
      <c r="C65" s="86">
        <v>71104</v>
      </c>
      <c r="D65" s="85" t="s">
        <v>139</v>
      </c>
      <c r="E65" s="87" t="s">
        <v>24</v>
      </c>
      <c r="F65" s="87">
        <f>CALC!L202</f>
        <v>5.25</v>
      </c>
      <c r="G65" s="73">
        <v>446.67</v>
      </c>
      <c r="H65" s="74">
        <v>0.309</v>
      </c>
      <c r="I65" s="73">
        <f>G65/(1+H65)</f>
        <v>341.22994652406419</v>
      </c>
      <c r="J65" s="73">
        <f>I65*(1+$K$5)</f>
        <v>446.67</v>
      </c>
      <c r="K65" s="125">
        <f>J65*F65</f>
        <v>2345.0174999999999</v>
      </c>
    </row>
    <row r="66" spans="1:11" x14ac:dyDescent="0.25">
      <c r="A66" s="126" t="s">
        <v>500</v>
      </c>
      <c r="B66" s="70" t="s">
        <v>53</v>
      </c>
      <c r="C66" s="86">
        <v>71105</v>
      </c>
      <c r="D66" s="85" t="s">
        <v>140</v>
      </c>
      <c r="E66" s="87" t="s">
        <v>24</v>
      </c>
      <c r="F66" s="87">
        <f>CALC!L208</f>
        <v>24.867000000000001</v>
      </c>
      <c r="G66" s="73">
        <v>270.95</v>
      </c>
      <c r="H66" s="74">
        <v>0.309</v>
      </c>
      <c r="I66" s="73">
        <f>G66/(1+H66)</f>
        <v>206.99006875477463</v>
      </c>
      <c r="J66" s="73">
        <f>I66*(1+$K$5)</f>
        <v>270.95</v>
      </c>
      <c r="K66" s="125">
        <f>J66*F66</f>
        <v>6737.7136499999997</v>
      </c>
    </row>
    <row r="67" spans="1:11" x14ac:dyDescent="0.25">
      <c r="A67" s="274" t="s">
        <v>135</v>
      </c>
      <c r="B67" s="275"/>
      <c r="C67" s="275"/>
      <c r="D67" s="268" t="s">
        <v>130</v>
      </c>
      <c r="E67" s="268"/>
      <c r="F67" s="268"/>
      <c r="G67" s="268"/>
      <c r="H67" s="268"/>
      <c r="I67" s="268"/>
      <c r="J67" s="268"/>
      <c r="K67" s="269"/>
    </row>
    <row r="68" spans="1:11" ht="26.25" x14ac:dyDescent="0.25">
      <c r="A68" s="126" t="s">
        <v>136</v>
      </c>
      <c r="B68" s="70" t="s">
        <v>53</v>
      </c>
      <c r="C68" s="86">
        <v>71701</v>
      </c>
      <c r="D68" s="85" t="s">
        <v>129</v>
      </c>
      <c r="E68" s="87" t="s">
        <v>24</v>
      </c>
      <c r="F68" s="87">
        <f>CALC!L215</f>
        <v>15.880000000000003</v>
      </c>
      <c r="G68" s="73">
        <v>102.29</v>
      </c>
      <c r="H68" s="74">
        <v>0.309</v>
      </c>
      <c r="I68" s="73">
        <f>G68/(1+H68)</f>
        <v>78.143621084797559</v>
      </c>
      <c r="J68" s="73">
        <f>I68*(1+$K$5)</f>
        <v>102.29</v>
      </c>
      <c r="K68" s="125">
        <f>J68*F68</f>
        <v>1624.3652000000004</v>
      </c>
    </row>
    <row r="69" spans="1:11" ht="26.25" x14ac:dyDescent="0.25">
      <c r="A69" s="126" t="s">
        <v>137</v>
      </c>
      <c r="B69" s="70" t="s">
        <v>53</v>
      </c>
      <c r="C69" s="86">
        <v>71703</v>
      </c>
      <c r="D69" s="85" t="s">
        <v>131</v>
      </c>
      <c r="E69" s="87" t="s">
        <v>24</v>
      </c>
      <c r="F69" s="87">
        <f>CALC!L221</f>
        <v>1.38</v>
      </c>
      <c r="G69" s="73">
        <v>356.3</v>
      </c>
      <c r="H69" s="74">
        <v>0.309</v>
      </c>
      <c r="I69" s="73">
        <f>G69/(1+H69)</f>
        <v>272.19251336898395</v>
      </c>
      <c r="J69" s="73">
        <f>I69*(1+$K$5)</f>
        <v>356.29999999999995</v>
      </c>
      <c r="K69" s="125">
        <f>J69*F69</f>
        <v>491.6939999999999</v>
      </c>
    </row>
    <row r="70" spans="1:11" ht="26.25" x14ac:dyDescent="0.25">
      <c r="A70" s="126" t="s">
        <v>138</v>
      </c>
      <c r="B70" s="70" t="s">
        <v>53</v>
      </c>
      <c r="C70" s="86">
        <v>71704</v>
      </c>
      <c r="D70" s="85" t="s">
        <v>132</v>
      </c>
      <c r="E70" s="87" t="s">
        <v>24</v>
      </c>
      <c r="F70" s="87">
        <f>CALC!L227</f>
        <v>9.24</v>
      </c>
      <c r="G70" s="73">
        <v>711.59</v>
      </c>
      <c r="H70" s="74">
        <v>0.309</v>
      </c>
      <c r="I70" s="73">
        <f>G70/(1+H70)</f>
        <v>543.61344537815125</v>
      </c>
      <c r="J70" s="73">
        <f>I70*(1+$K$5)</f>
        <v>711.58999999999992</v>
      </c>
      <c r="K70" s="125">
        <f>J70*F70</f>
        <v>6575.0915999999997</v>
      </c>
    </row>
    <row r="71" spans="1:11" x14ac:dyDescent="0.25">
      <c r="A71" s="258" t="s">
        <v>482</v>
      </c>
      <c r="B71" s="259"/>
      <c r="C71" s="259"/>
      <c r="D71" s="259"/>
      <c r="E71" s="259"/>
      <c r="F71" s="259"/>
      <c r="G71" s="259"/>
      <c r="H71" s="259"/>
      <c r="I71" s="259"/>
      <c r="J71" s="259"/>
      <c r="K71" s="127">
        <f>SUM(K64:K70)</f>
        <v>18756.555949999998</v>
      </c>
    </row>
    <row r="72" spans="1:11" x14ac:dyDescent="0.25">
      <c r="A72" s="256" t="s">
        <v>141</v>
      </c>
      <c r="B72" s="257"/>
      <c r="C72" s="257"/>
      <c r="D72" s="266" t="s">
        <v>142</v>
      </c>
      <c r="E72" s="266"/>
      <c r="F72" s="266"/>
      <c r="G72" s="266"/>
      <c r="H72" s="266"/>
      <c r="I72" s="266"/>
      <c r="J72" s="266"/>
      <c r="K72" s="267"/>
    </row>
    <row r="73" spans="1:11" x14ac:dyDescent="0.25">
      <c r="A73" s="274" t="s">
        <v>143</v>
      </c>
      <c r="B73" s="275"/>
      <c r="C73" s="275"/>
      <c r="D73" s="268" t="s">
        <v>145</v>
      </c>
      <c r="E73" s="268"/>
      <c r="F73" s="268"/>
      <c r="G73" s="268"/>
      <c r="H73" s="268"/>
      <c r="I73" s="268"/>
      <c r="J73" s="268"/>
      <c r="K73" s="269"/>
    </row>
    <row r="74" spans="1:11" x14ac:dyDescent="0.25">
      <c r="A74" s="126" t="s">
        <v>146</v>
      </c>
      <c r="B74" s="88" t="s">
        <v>53</v>
      </c>
      <c r="C74" s="86">
        <v>80102</v>
      </c>
      <c r="D74" s="85" t="s">
        <v>144</v>
      </c>
      <c r="E74" s="87" t="s">
        <v>24</v>
      </c>
      <c r="F74" s="87">
        <f>CALC!L236</f>
        <v>17.260000000000002</v>
      </c>
      <c r="G74" s="73">
        <v>129.51</v>
      </c>
      <c r="H74" s="74">
        <v>0.309</v>
      </c>
      <c r="I74" s="73">
        <f>G74/(1+H74)</f>
        <v>98.938120702826581</v>
      </c>
      <c r="J74" s="73">
        <f>I74*(1+$K$5)</f>
        <v>129.51</v>
      </c>
      <c r="K74" s="125">
        <f>J74*F74</f>
        <v>2235.3425999999999</v>
      </c>
    </row>
    <row r="75" spans="1:11" x14ac:dyDescent="0.25">
      <c r="A75" s="274" t="s">
        <v>147</v>
      </c>
      <c r="B75" s="275"/>
      <c r="C75" s="275"/>
      <c r="D75" s="268" t="s">
        <v>150</v>
      </c>
      <c r="E75" s="268"/>
      <c r="F75" s="268"/>
      <c r="G75" s="268"/>
      <c r="H75" s="268"/>
      <c r="I75" s="268"/>
      <c r="J75" s="268"/>
      <c r="K75" s="269"/>
    </row>
    <row r="76" spans="1:11" ht="26.25" x14ac:dyDescent="0.25">
      <c r="A76" s="126" t="s">
        <v>148</v>
      </c>
      <c r="B76" s="88" t="s">
        <v>53</v>
      </c>
      <c r="C76" s="86">
        <v>80201</v>
      </c>
      <c r="D76" s="85" t="s">
        <v>149</v>
      </c>
      <c r="E76" s="87" t="s">
        <v>24</v>
      </c>
      <c r="F76" s="87">
        <f>CALC!L242</f>
        <v>0.95</v>
      </c>
      <c r="G76" s="73">
        <v>489.42</v>
      </c>
      <c r="H76" s="74">
        <v>0.309</v>
      </c>
      <c r="I76" s="73">
        <f>G76/(1+H76)</f>
        <v>373.88846447669982</v>
      </c>
      <c r="J76" s="73">
        <f>I76*(1+$K$5)</f>
        <v>489.42000000000007</v>
      </c>
      <c r="K76" s="125">
        <f>J76*F76</f>
        <v>464.94900000000007</v>
      </c>
    </row>
    <row r="77" spans="1:11" x14ac:dyDescent="0.25">
      <c r="A77" s="258" t="s">
        <v>482</v>
      </c>
      <c r="B77" s="259"/>
      <c r="C77" s="259"/>
      <c r="D77" s="259"/>
      <c r="E77" s="259"/>
      <c r="F77" s="259"/>
      <c r="G77" s="259"/>
      <c r="H77" s="259"/>
      <c r="I77" s="259"/>
      <c r="J77" s="259"/>
      <c r="K77" s="127">
        <f>SUM(K74:K76)</f>
        <v>2700.2916</v>
      </c>
    </row>
    <row r="78" spans="1:11" x14ac:dyDescent="0.25">
      <c r="A78" s="256" t="s">
        <v>151</v>
      </c>
      <c r="B78" s="257"/>
      <c r="C78" s="257"/>
      <c r="D78" s="266" t="s">
        <v>152</v>
      </c>
      <c r="E78" s="266"/>
      <c r="F78" s="266"/>
      <c r="G78" s="266"/>
      <c r="H78" s="266"/>
      <c r="I78" s="266"/>
      <c r="J78" s="266"/>
      <c r="K78" s="267"/>
    </row>
    <row r="79" spans="1:11" x14ac:dyDescent="0.25">
      <c r="A79" s="274" t="s">
        <v>153</v>
      </c>
      <c r="B79" s="275"/>
      <c r="C79" s="275"/>
      <c r="D79" s="276" t="s">
        <v>475</v>
      </c>
      <c r="E79" s="276"/>
      <c r="F79" s="276"/>
      <c r="G79" s="276"/>
      <c r="H79" s="276"/>
      <c r="I79" s="276"/>
      <c r="J79" s="276"/>
      <c r="K79" s="277"/>
    </row>
    <row r="80" spans="1:11" ht="33.75" customHeight="1" x14ac:dyDescent="0.25">
      <c r="A80" s="126" t="s">
        <v>181</v>
      </c>
      <c r="B80" s="89" t="s">
        <v>162</v>
      </c>
      <c r="C80" s="112">
        <v>92580</v>
      </c>
      <c r="D80" s="90" t="s">
        <v>473</v>
      </c>
      <c r="E80" s="91" t="s">
        <v>24</v>
      </c>
      <c r="F80" s="89">
        <v>160.78</v>
      </c>
      <c r="G80" s="75">
        <v>34.6</v>
      </c>
      <c r="H80" s="92">
        <v>0</v>
      </c>
      <c r="I80" s="75">
        <f t="shared" ref="I80:I81" si="3">G80/(1+H80)</f>
        <v>34.6</v>
      </c>
      <c r="J80" s="75">
        <f>I80*(1+$K$5)</f>
        <v>45.291400000000003</v>
      </c>
      <c r="K80" s="125">
        <f>F80*J80</f>
        <v>7281.9512920000006</v>
      </c>
    </row>
    <row r="81" spans="1:11" ht="33.75" customHeight="1" x14ac:dyDescent="0.25">
      <c r="A81" s="126" t="s">
        <v>181</v>
      </c>
      <c r="B81" s="89" t="s">
        <v>162</v>
      </c>
      <c r="C81" s="89">
        <v>92602</v>
      </c>
      <c r="D81" s="90" t="s">
        <v>537</v>
      </c>
      <c r="E81" s="91" t="s">
        <v>215</v>
      </c>
      <c r="F81" s="93">
        <v>2</v>
      </c>
      <c r="G81" s="75">
        <v>503.12</v>
      </c>
      <c r="H81" s="92">
        <v>0</v>
      </c>
      <c r="I81" s="75">
        <f t="shared" si="3"/>
        <v>503.12</v>
      </c>
      <c r="J81" s="75">
        <f>I81*(1+$K$5)</f>
        <v>658.58407999999997</v>
      </c>
      <c r="K81" s="125">
        <f>F81*J81</f>
        <v>1317.1681599999999</v>
      </c>
    </row>
    <row r="82" spans="1:11" ht="26.25" customHeight="1" x14ac:dyDescent="0.25">
      <c r="A82" s="126" t="s">
        <v>181</v>
      </c>
      <c r="B82" s="89" t="s">
        <v>162</v>
      </c>
      <c r="C82" s="112">
        <v>92620</v>
      </c>
      <c r="D82" s="90" t="s">
        <v>536</v>
      </c>
      <c r="E82" s="91" t="s">
        <v>215</v>
      </c>
      <c r="F82" s="93">
        <v>3</v>
      </c>
      <c r="G82" s="75">
        <v>1448.66</v>
      </c>
      <c r="H82" s="92">
        <v>0</v>
      </c>
      <c r="I82" s="75">
        <f t="shared" ref="I82:I84" si="4">G82/(1+H82)</f>
        <v>1448.66</v>
      </c>
      <c r="J82" s="75">
        <f>I82*(1+$K$5)</f>
        <v>1896.29594</v>
      </c>
      <c r="K82" s="125">
        <f>F82*J82</f>
        <v>5688.8878199999999</v>
      </c>
    </row>
    <row r="83" spans="1:11" x14ac:dyDescent="0.25">
      <c r="A83" s="274" t="s">
        <v>428</v>
      </c>
      <c r="B83" s="275"/>
      <c r="C83" s="275"/>
      <c r="D83" s="276" t="s">
        <v>429</v>
      </c>
      <c r="E83" s="276"/>
      <c r="F83" s="276"/>
      <c r="G83" s="276"/>
      <c r="H83" s="276"/>
      <c r="I83" s="276"/>
      <c r="J83" s="276"/>
      <c r="K83" s="277"/>
    </row>
    <row r="84" spans="1:11" ht="25.5" x14ac:dyDescent="0.25">
      <c r="A84" s="126" t="s">
        <v>484</v>
      </c>
      <c r="B84" s="89" t="s">
        <v>53</v>
      </c>
      <c r="C84" s="89">
        <v>90220</v>
      </c>
      <c r="D84" s="90" t="s">
        <v>430</v>
      </c>
      <c r="E84" s="91" t="s">
        <v>24</v>
      </c>
      <c r="F84" s="89">
        <f>CALC!L265</f>
        <v>160.78</v>
      </c>
      <c r="G84" s="75">
        <v>62.57</v>
      </c>
      <c r="H84" s="92">
        <v>0.309</v>
      </c>
      <c r="I84" s="75">
        <f t="shared" si="4"/>
        <v>47.799847211611919</v>
      </c>
      <c r="J84" s="75">
        <f>I84*(1+$K$5)</f>
        <v>62.57</v>
      </c>
      <c r="K84" s="125">
        <f>F84*J84</f>
        <v>10060.0046</v>
      </c>
    </row>
    <row r="85" spans="1:11" x14ac:dyDescent="0.25">
      <c r="A85" s="258" t="s">
        <v>482</v>
      </c>
      <c r="B85" s="259"/>
      <c r="C85" s="259"/>
      <c r="D85" s="259"/>
      <c r="E85" s="259"/>
      <c r="F85" s="259"/>
      <c r="G85" s="259"/>
      <c r="H85" s="259"/>
      <c r="I85" s="259"/>
      <c r="J85" s="259"/>
      <c r="K85" s="127">
        <f>SUM(K79:K84)</f>
        <v>24348.011872000003</v>
      </c>
    </row>
    <row r="86" spans="1:11" x14ac:dyDescent="0.25">
      <c r="A86" s="256" t="s">
        <v>156</v>
      </c>
      <c r="B86" s="257"/>
      <c r="C86" s="257"/>
      <c r="D86" s="266" t="s">
        <v>158</v>
      </c>
      <c r="E86" s="266"/>
      <c r="F86" s="266"/>
      <c r="G86" s="266"/>
      <c r="H86" s="266"/>
      <c r="I86" s="266"/>
      <c r="J86" s="266"/>
      <c r="K86" s="267"/>
    </row>
    <row r="87" spans="1:11" x14ac:dyDescent="0.25">
      <c r="A87" s="274" t="s">
        <v>159</v>
      </c>
      <c r="B87" s="275"/>
      <c r="C87" s="275"/>
      <c r="D87" s="268" t="s">
        <v>157</v>
      </c>
      <c r="E87" s="268"/>
      <c r="F87" s="268"/>
      <c r="G87" s="268"/>
      <c r="H87" s="268"/>
      <c r="I87" s="268"/>
      <c r="J87" s="268"/>
      <c r="K87" s="269"/>
    </row>
    <row r="88" spans="1:11" x14ac:dyDescent="0.25">
      <c r="A88" s="126" t="s">
        <v>161</v>
      </c>
      <c r="B88" s="70" t="s">
        <v>53</v>
      </c>
      <c r="C88" s="86">
        <v>100203</v>
      </c>
      <c r="D88" s="85" t="s">
        <v>160</v>
      </c>
      <c r="E88" s="87" t="s">
        <v>24</v>
      </c>
      <c r="F88" s="89">
        <f>CALC!L273</f>
        <v>144.5</v>
      </c>
      <c r="G88" s="73">
        <v>40.17</v>
      </c>
      <c r="H88" s="92">
        <v>0.309</v>
      </c>
      <c r="I88" s="75">
        <f t="shared" ref="I88" si="5">G88/(1+H88)</f>
        <v>30.68754774637128</v>
      </c>
      <c r="J88" s="75">
        <f>I88*(1+$K$5)</f>
        <v>40.17</v>
      </c>
      <c r="K88" s="125">
        <f>F88*J88</f>
        <v>5804.5650000000005</v>
      </c>
    </row>
    <row r="89" spans="1:11" x14ac:dyDescent="0.25">
      <c r="A89" s="258" t="s">
        <v>482</v>
      </c>
      <c r="B89" s="259"/>
      <c r="C89" s="259"/>
      <c r="D89" s="259"/>
      <c r="E89" s="259"/>
      <c r="F89" s="259"/>
      <c r="G89" s="259"/>
      <c r="H89" s="259"/>
      <c r="I89" s="259"/>
      <c r="J89" s="259"/>
      <c r="K89" s="127">
        <f>SUM(K88)</f>
        <v>5804.5650000000005</v>
      </c>
    </row>
    <row r="90" spans="1:11" x14ac:dyDescent="0.25">
      <c r="A90" s="256" t="s">
        <v>164</v>
      </c>
      <c r="B90" s="257"/>
      <c r="C90" s="257"/>
      <c r="D90" s="266" t="s">
        <v>166</v>
      </c>
      <c r="E90" s="266"/>
      <c r="F90" s="266"/>
      <c r="G90" s="266"/>
      <c r="H90" s="266"/>
      <c r="I90" s="266"/>
      <c r="J90" s="266"/>
      <c r="K90" s="267"/>
    </row>
    <row r="91" spans="1:11" x14ac:dyDescent="0.25">
      <c r="A91" s="274" t="s">
        <v>165</v>
      </c>
      <c r="B91" s="275"/>
      <c r="C91" s="275"/>
      <c r="D91" s="268" t="s">
        <v>167</v>
      </c>
      <c r="E91" s="268"/>
      <c r="F91" s="268"/>
      <c r="G91" s="268"/>
      <c r="H91" s="268"/>
      <c r="I91" s="268"/>
      <c r="J91" s="268"/>
      <c r="K91" s="269"/>
    </row>
    <row r="92" spans="1:11" ht="26.25" x14ac:dyDescent="0.25">
      <c r="A92" s="126" t="s">
        <v>172</v>
      </c>
      <c r="B92" s="70" t="s">
        <v>53</v>
      </c>
      <c r="C92" s="86">
        <v>110101</v>
      </c>
      <c r="D92" s="85" t="s">
        <v>163</v>
      </c>
      <c r="E92" s="87" t="s">
        <v>24</v>
      </c>
      <c r="F92" s="89">
        <f>CALC!L281</f>
        <v>7.52</v>
      </c>
      <c r="G92" s="73">
        <v>11.1</v>
      </c>
      <c r="H92" s="92">
        <v>0.309</v>
      </c>
      <c r="I92" s="75">
        <f t="shared" ref="I92" si="6">G92/(1+H92)</f>
        <v>8.4797555385790684</v>
      </c>
      <c r="J92" s="75">
        <f>I92*(1+$K$5)</f>
        <v>11.1</v>
      </c>
      <c r="K92" s="125">
        <f>F92*J92</f>
        <v>83.471999999999994</v>
      </c>
    </row>
    <row r="93" spans="1:11" x14ac:dyDescent="0.25">
      <c r="A93" s="274" t="s">
        <v>168</v>
      </c>
      <c r="B93" s="275"/>
      <c r="C93" s="275"/>
      <c r="D93" s="268" t="s">
        <v>169</v>
      </c>
      <c r="E93" s="268"/>
      <c r="F93" s="268"/>
      <c r="G93" s="268"/>
      <c r="H93" s="268"/>
      <c r="I93" s="268"/>
      <c r="J93" s="268"/>
      <c r="K93" s="269"/>
    </row>
    <row r="94" spans="1:11" x14ac:dyDescent="0.25">
      <c r="A94" s="126" t="s">
        <v>171</v>
      </c>
      <c r="B94" s="70" t="s">
        <v>53</v>
      </c>
      <c r="C94" s="86">
        <v>110201</v>
      </c>
      <c r="D94" s="85" t="s">
        <v>170</v>
      </c>
      <c r="E94" s="87" t="s">
        <v>24</v>
      </c>
      <c r="F94" s="89">
        <f>CALC!L290</f>
        <v>24.29</v>
      </c>
      <c r="G94" s="73">
        <v>35.06</v>
      </c>
      <c r="H94" s="92">
        <v>0.309</v>
      </c>
      <c r="I94" s="75">
        <f t="shared" ref="I94" si="7">G94/(1+H94)</f>
        <v>26.783804430863256</v>
      </c>
      <c r="J94" s="75">
        <f>I94*(1+$K$5)</f>
        <v>35.06</v>
      </c>
      <c r="K94" s="125">
        <f>F94*J94</f>
        <v>851.60739999999998</v>
      </c>
    </row>
    <row r="95" spans="1:11" x14ac:dyDescent="0.25">
      <c r="A95" s="126" t="s">
        <v>551</v>
      </c>
      <c r="B95" s="70" t="s">
        <v>53</v>
      </c>
      <c r="C95" s="86">
        <v>110210</v>
      </c>
      <c r="D95" s="85" t="s">
        <v>552</v>
      </c>
      <c r="E95" s="87" t="s">
        <v>24</v>
      </c>
      <c r="F95" s="93">
        <f>CALC!L297</f>
        <v>89.8</v>
      </c>
      <c r="G95" s="73">
        <v>57.16</v>
      </c>
      <c r="H95" s="92">
        <v>0.309</v>
      </c>
      <c r="I95" s="75">
        <f t="shared" ref="I95" si="8">G95/(1+H95)</f>
        <v>43.66692131398014</v>
      </c>
      <c r="J95" s="75">
        <f>I95*(1+$K$5)</f>
        <v>57.160000000000004</v>
      </c>
      <c r="K95" s="125">
        <f>F95*J95</f>
        <v>5132.9679999999998</v>
      </c>
    </row>
    <row r="96" spans="1:11" x14ac:dyDescent="0.25">
      <c r="A96" s="274" t="s">
        <v>173</v>
      </c>
      <c r="B96" s="275"/>
      <c r="C96" s="275"/>
      <c r="D96" s="268" t="s">
        <v>175</v>
      </c>
      <c r="E96" s="268"/>
      <c r="F96" s="268"/>
      <c r="G96" s="268"/>
      <c r="H96" s="268"/>
      <c r="I96" s="268"/>
      <c r="J96" s="268"/>
      <c r="K96" s="269"/>
    </row>
    <row r="97" spans="1:11" ht="26.25" x14ac:dyDescent="0.25">
      <c r="A97" s="126" t="s">
        <v>174</v>
      </c>
      <c r="B97" s="70" t="s">
        <v>53</v>
      </c>
      <c r="C97" s="86">
        <v>110301</v>
      </c>
      <c r="D97" s="85" t="s">
        <v>176</v>
      </c>
      <c r="E97" s="87" t="s">
        <v>24</v>
      </c>
      <c r="F97" s="93">
        <f>CALC!L306</f>
        <v>79.975999999999999</v>
      </c>
      <c r="G97" s="73">
        <v>31.02</v>
      </c>
      <c r="H97" s="92">
        <v>0.309</v>
      </c>
      <c r="I97" s="75">
        <f t="shared" ref="I97:I98" si="9">G97/(1+H97)</f>
        <v>23.69747899159664</v>
      </c>
      <c r="J97" s="75">
        <f>I97*(1+$K$5)</f>
        <v>31.02</v>
      </c>
      <c r="K97" s="125">
        <f>F97*J97</f>
        <v>2480.8555200000001</v>
      </c>
    </row>
    <row r="98" spans="1:11" ht="26.25" x14ac:dyDescent="0.25">
      <c r="A98" s="126" t="s">
        <v>178</v>
      </c>
      <c r="B98" s="70" t="s">
        <v>53</v>
      </c>
      <c r="C98" s="86">
        <v>110302</v>
      </c>
      <c r="D98" s="85" t="s">
        <v>177</v>
      </c>
      <c r="E98" s="87" t="s">
        <v>24</v>
      </c>
      <c r="F98" s="93">
        <f>CALC!L311</f>
        <v>285.03399999999999</v>
      </c>
      <c r="G98" s="73">
        <v>53.63</v>
      </c>
      <c r="H98" s="92">
        <v>0.309</v>
      </c>
      <c r="I98" s="75">
        <f t="shared" si="9"/>
        <v>40.970206264323913</v>
      </c>
      <c r="J98" s="75">
        <f>I98*(1+$K$5)</f>
        <v>53.63</v>
      </c>
      <c r="K98" s="125">
        <f>F98*J98</f>
        <v>15286.37342</v>
      </c>
    </row>
    <row r="99" spans="1:11" x14ac:dyDescent="0.25">
      <c r="A99" s="258" t="s">
        <v>482</v>
      </c>
      <c r="B99" s="259"/>
      <c r="C99" s="259"/>
      <c r="D99" s="259"/>
      <c r="E99" s="259"/>
      <c r="F99" s="259"/>
      <c r="G99" s="259"/>
      <c r="H99" s="259"/>
      <c r="I99" s="259"/>
      <c r="J99" s="259"/>
      <c r="K99" s="127">
        <f>SUM(K92:K98)</f>
        <v>23835.27634</v>
      </c>
    </row>
    <row r="100" spans="1:11" x14ac:dyDescent="0.25">
      <c r="A100" s="256" t="s">
        <v>179</v>
      </c>
      <c r="B100" s="257"/>
      <c r="C100" s="257"/>
      <c r="D100" s="266" t="s">
        <v>182</v>
      </c>
      <c r="E100" s="266"/>
      <c r="F100" s="266"/>
      <c r="G100" s="266"/>
      <c r="H100" s="266"/>
      <c r="I100" s="266"/>
      <c r="J100" s="266"/>
      <c r="K100" s="267"/>
    </row>
    <row r="101" spans="1:11" x14ac:dyDescent="0.25">
      <c r="A101" s="274" t="s">
        <v>183</v>
      </c>
      <c r="B101" s="275"/>
      <c r="C101" s="275"/>
      <c r="D101" s="268" t="s">
        <v>167</v>
      </c>
      <c r="E101" s="268"/>
      <c r="F101" s="268"/>
      <c r="G101" s="268"/>
      <c r="H101" s="268"/>
      <c r="I101" s="268"/>
      <c r="J101" s="268"/>
      <c r="K101" s="269"/>
    </row>
    <row r="102" spans="1:11" ht="26.25" x14ac:dyDescent="0.25">
      <c r="A102" s="126" t="s">
        <v>186</v>
      </c>
      <c r="B102" s="70" t="s">
        <v>53</v>
      </c>
      <c r="C102" s="86">
        <v>120101</v>
      </c>
      <c r="D102" s="85" t="s">
        <v>184</v>
      </c>
      <c r="E102" s="87" t="s">
        <v>24</v>
      </c>
      <c r="F102" s="93">
        <f>CALC!L326</f>
        <v>365.01</v>
      </c>
      <c r="G102" s="73">
        <v>5.64</v>
      </c>
      <c r="H102" s="92">
        <v>0.309</v>
      </c>
      <c r="I102" s="75">
        <f t="shared" ref="I102" si="10">G102/(1+H102)</f>
        <v>4.3086325439266613</v>
      </c>
      <c r="J102" s="75">
        <f>I102*(1+$K$5)</f>
        <v>5.64</v>
      </c>
      <c r="K102" s="125">
        <f>F102*J102</f>
        <v>2058.6563999999998</v>
      </c>
    </row>
    <row r="103" spans="1:11" x14ac:dyDescent="0.25">
      <c r="A103" s="274" t="s">
        <v>185</v>
      </c>
      <c r="B103" s="275"/>
      <c r="C103" s="275"/>
      <c r="D103" s="268" t="s">
        <v>192</v>
      </c>
      <c r="E103" s="268"/>
      <c r="F103" s="268"/>
      <c r="G103" s="268"/>
      <c r="H103" s="268"/>
      <c r="I103" s="268"/>
      <c r="J103" s="268"/>
      <c r="K103" s="269"/>
    </row>
    <row r="104" spans="1:11" ht="26.25" x14ac:dyDescent="0.25">
      <c r="A104" s="126" t="s">
        <v>187</v>
      </c>
      <c r="B104" s="70" t="s">
        <v>53</v>
      </c>
      <c r="C104" s="86">
        <v>120221</v>
      </c>
      <c r="D104" s="85" t="s">
        <v>427</v>
      </c>
      <c r="E104" s="87" t="s">
        <v>24</v>
      </c>
      <c r="F104" s="93">
        <f>CALC!L333</f>
        <v>2.0826000000000002</v>
      </c>
      <c r="G104" s="73">
        <v>157.19999999999999</v>
      </c>
      <c r="H104" s="92">
        <v>0.309</v>
      </c>
      <c r="I104" s="75">
        <f t="shared" ref="I104:I105" si="11">G104/(1+H104)</f>
        <v>120.0916730328495</v>
      </c>
      <c r="J104" s="75">
        <f>I104*(1+$K$5)</f>
        <v>157.19999999999999</v>
      </c>
      <c r="K104" s="125">
        <f>F104*J104</f>
        <v>327.38472000000002</v>
      </c>
    </row>
    <row r="105" spans="1:11" ht="49.5" customHeight="1" x14ac:dyDescent="0.25">
      <c r="A105" s="126" t="s">
        <v>190</v>
      </c>
      <c r="B105" s="70" t="s">
        <v>53</v>
      </c>
      <c r="C105" s="86">
        <v>120236</v>
      </c>
      <c r="D105" s="85" t="s">
        <v>193</v>
      </c>
      <c r="E105" s="87" t="s">
        <v>24</v>
      </c>
      <c r="F105" s="93">
        <f>CALC!L341</f>
        <v>122.5458</v>
      </c>
      <c r="G105" s="73">
        <v>62.79</v>
      </c>
      <c r="H105" s="92">
        <v>0.309</v>
      </c>
      <c r="I105" s="75">
        <f t="shared" si="11"/>
        <v>47.967914438502675</v>
      </c>
      <c r="J105" s="75">
        <f>I105*(1+$K$5)</f>
        <v>62.79</v>
      </c>
      <c r="K105" s="125">
        <f>F105*J105</f>
        <v>7694.6507819999997</v>
      </c>
    </row>
    <row r="106" spans="1:11" x14ac:dyDescent="0.25">
      <c r="A106" s="274" t="s">
        <v>191</v>
      </c>
      <c r="B106" s="275"/>
      <c r="C106" s="275"/>
      <c r="D106" s="268" t="s">
        <v>175</v>
      </c>
      <c r="E106" s="268"/>
      <c r="F106" s="268"/>
      <c r="G106" s="268"/>
      <c r="H106" s="268"/>
      <c r="I106" s="268"/>
      <c r="J106" s="268"/>
      <c r="K106" s="269"/>
    </row>
    <row r="107" spans="1:11" ht="26.25" x14ac:dyDescent="0.25">
      <c r="A107" s="126" t="s">
        <v>194</v>
      </c>
      <c r="B107" s="70" t="s">
        <v>53</v>
      </c>
      <c r="C107" s="86">
        <v>120301</v>
      </c>
      <c r="D107" s="85" t="s">
        <v>188</v>
      </c>
      <c r="E107" s="87" t="s">
        <v>24</v>
      </c>
      <c r="F107" s="93">
        <f>CALC!L348</f>
        <v>156.70629999999997</v>
      </c>
      <c r="G107" s="73">
        <v>27.7</v>
      </c>
      <c r="H107" s="92">
        <v>0.309</v>
      </c>
      <c r="I107" s="75">
        <f t="shared" ref="I107:I108" si="12">G107/(1+H107)</f>
        <v>21.161191749427044</v>
      </c>
      <c r="J107" s="75">
        <f>I107*(1+$K$5)</f>
        <v>27.7</v>
      </c>
      <c r="K107" s="125">
        <f>F107*J107</f>
        <v>4340.7645099999991</v>
      </c>
    </row>
    <row r="108" spans="1:11" ht="26.25" x14ac:dyDescent="0.25">
      <c r="A108" s="126" t="s">
        <v>426</v>
      </c>
      <c r="B108" s="70" t="s">
        <v>53</v>
      </c>
      <c r="C108" s="86">
        <v>120302</v>
      </c>
      <c r="D108" s="85" t="s">
        <v>189</v>
      </c>
      <c r="E108" s="87" t="s">
        <v>24</v>
      </c>
      <c r="F108" s="93">
        <f>CALC!L354</f>
        <v>156.70629999999997</v>
      </c>
      <c r="G108" s="73">
        <v>19.71</v>
      </c>
      <c r="H108" s="92">
        <v>0.309</v>
      </c>
      <c r="I108" s="75">
        <f t="shared" si="12"/>
        <v>15.057295645530941</v>
      </c>
      <c r="J108" s="75">
        <f>I108*(1+$K$5)</f>
        <v>19.71</v>
      </c>
      <c r="K108" s="125">
        <f>F108*J108</f>
        <v>3088.6811729999995</v>
      </c>
    </row>
    <row r="109" spans="1:11" x14ac:dyDescent="0.25">
      <c r="A109" s="258" t="s">
        <v>482</v>
      </c>
      <c r="B109" s="259"/>
      <c r="C109" s="259"/>
      <c r="D109" s="259"/>
      <c r="E109" s="259"/>
      <c r="F109" s="259"/>
      <c r="G109" s="259"/>
      <c r="H109" s="259"/>
      <c r="I109" s="259"/>
      <c r="J109" s="259"/>
      <c r="K109" s="127">
        <f>SUM(K102:K108)</f>
        <v>17510.137584999997</v>
      </c>
    </row>
    <row r="110" spans="1:11" x14ac:dyDescent="0.25">
      <c r="A110" s="256" t="s">
        <v>195</v>
      </c>
      <c r="B110" s="257"/>
      <c r="C110" s="257"/>
      <c r="D110" s="266" t="s">
        <v>196</v>
      </c>
      <c r="E110" s="266"/>
      <c r="F110" s="266"/>
      <c r="G110" s="266"/>
      <c r="H110" s="266"/>
      <c r="I110" s="266"/>
      <c r="J110" s="266"/>
      <c r="K110" s="267"/>
    </row>
    <row r="111" spans="1:11" x14ac:dyDescent="0.25">
      <c r="A111" s="274" t="s">
        <v>198</v>
      </c>
      <c r="B111" s="275"/>
      <c r="C111" s="275"/>
      <c r="D111" s="268" t="s">
        <v>197</v>
      </c>
      <c r="E111" s="268"/>
      <c r="F111" s="268"/>
      <c r="G111" s="268"/>
      <c r="H111" s="268"/>
      <c r="I111" s="268"/>
      <c r="J111" s="268"/>
      <c r="K111" s="269"/>
    </row>
    <row r="112" spans="1:11" ht="26.25" x14ac:dyDescent="0.25">
      <c r="A112" s="126" t="s">
        <v>199</v>
      </c>
      <c r="B112" s="70" t="s">
        <v>53</v>
      </c>
      <c r="C112" s="86">
        <v>130104</v>
      </c>
      <c r="D112" s="85" t="s">
        <v>201</v>
      </c>
      <c r="E112" s="87" t="s">
        <v>24</v>
      </c>
      <c r="F112" s="93">
        <f>CALC!L366</f>
        <v>31.809999999999995</v>
      </c>
      <c r="G112" s="73">
        <v>30.26</v>
      </c>
      <c r="H112" s="92">
        <v>0.309</v>
      </c>
      <c r="I112" s="75">
        <f t="shared" ref="I112:I113" si="13">G112/(1+H112)</f>
        <v>23.11688311688312</v>
      </c>
      <c r="J112" s="75">
        <f>I112*(1+$K$5)</f>
        <v>30.26</v>
      </c>
      <c r="K112" s="125">
        <f>F112*J112</f>
        <v>962.5705999999999</v>
      </c>
    </row>
    <row r="113" spans="1:11" x14ac:dyDescent="0.25">
      <c r="A113" s="126" t="s">
        <v>202</v>
      </c>
      <c r="B113" s="70" t="s">
        <v>53</v>
      </c>
      <c r="C113" s="86">
        <v>130110</v>
      </c>
      <c r="D113" s="85" t="s">
        <v>200</v>
      </c>
      <c r="E113" s="87" t="s">
        <v>24</v>
      </c>
      <c r="F113" s="93">
        <f>CALC!L379</f>
        <v>117.91</v>
      </c>
      <c r="G113" s="73">
        <v>51.46</v>
      </c>
      <c r="H113" s="92">
        <v>0.309</v>
      </c>
      <c r="I113" s="75">
        <f t="shared" si="13"/>
        <v>39.312452253628727</v>
      </c>
      <c r="J113" s="75">
        <f>I113*(1+$K$5)</f>
        <v>51.46</v>
      </c>
      <c r="K113" s="125">
        <f>F113*J113</f>
        <v>6067.6485999999995</v>
      </c>
    </row>
    <row r="114" spans="1:11" x14ac:dyDescent="0.25">
      <c r="A114" s="270" t="s">
        <v>205</v>
      </c>
      <c r="B114" s="271"/>
      <c r="C114" s="271"/>
      <c r="D114" s="83" t="s">
        <v>192</v>
      </c>
      <c r="E114" s="83"/>
      <c r="F114" s="83"/>
      <c r="G114" s="83"/>
      <c r="H114" s="83"/>
      <c r="I114" s="83"/>
      <c r="J114" s="83"/>
      <c r="K114" s="129"/>
    </row>
    <row r="115" spans="1:11" ht="26.25" x14ac:dyDescent="0.25">
      <c r="A115" s="126" t="s">
        <v>206</v>
      </c>
      <c r="B115" s="70" t="s">
        <v>53</v>
      </c>
      <c r="C115" s="86">
        <v>130202</v>
      </c>
      <c r="D115" s="85" t="s">
        <v>203</v>
      </c>
      <c r="E115" s="87" t="s">
        <v>24</v>
      </c>
      <c r="F115" s="93">
        <f>CALC!L387</f>
        <v>86.1</v>
      </c>
      <c r="G115" s="73">
        <v>45.38</v>
      </c>
      <c r="H115" s="92">
        <v>0.309</v>
      </c>
      <c r="I115" s="75">
        <f t="shared" ref="I115:I116" si="14">G115/(1+H115)</f>
        <v>34.667685255920553</v>
      </c>
      <c r="J115" s="75">
        <f>I115*(1+$K$5)</f>
        <v>45.38</v>
      </c>
      <c r="K115" s="125">
        <f>F115*J115</f>
        <v>3907.2179999999998</v>
      </c>
    </row>
    <row r="116" spans="1:11" ht="26.25" x14ac:dyDescent="0.25">
      <c r="A116" s="126" t="s">
        <v>207</v>
      </c>
      <c r="B116" s="70" t="s">
        <v>53</v>
      </c>
      <c r="C116" s="86">
        <v>130219</v>
      </c>
      <c r="D116" s="85" t="s">
        <v>204</v>
      </c>
      <c r="E116" s="87" t="s">
        <v>24</v>
      </c>
      <c r="F116" s="93">
        <f>CALC!L397</f>
        <v>41.353000000000002</v>
      </c>
      <c r="G116" s="73">
        <v>66.680000000000007</v>
      </c>
      <c r="H116" s="92">
        <v>0.309</v>
      </c>
      <c r="I116" s="75">
        <f t="shared" si="14"/>
        <v>50.93964858670742</v>
      </c>
      <c r="J116" s="75">
        <f>I116*(1+$K$5)</f>
        <v>66.680000000000007</v>
      </c>
      <c r="K116" s="125">
        <f>F116*J116</f>
        <v>2757.4180400000005</v>
      </c>
    </row>
    <row r="117" spans="1:11" x14ac:dyDescent="0.25">
      <c r="A117" s="270" t="s">
        <v>209</v>
      </c>
      <c r="B117" s="271"/>
      <c r="C117" s="271"/>
      <c r="D117" s="83" t="s">
        <v>210</v>
      </c>
      <c r="E117" s="83"/>
      <c r="F117" s="83"/>
      <c r="G117" s="83"/>
      <c r="H117" s="83"/>
      <c r="I117" s="83"/>
      <c r="J117" s="83"/>
      <c r="K117" s="129"/>
    </row>
    <row r="118" spans="1:11" x14ac:dyDescent="0.25">
      <c r="A118" s="126" t="s">
        <v>211</v>
      </c>
      <c r="B118" s="70" t="s">
        <v>53</v>
      </c>
      <c r="C118" s="86">
        <v>130308</v>
      </c>
      <c r="D118" s="85" t="s">
        <v>208</v>
      </c>
      <c r="E118" s="87" t="s">
        <v>72</v>
      </c>
      <c r="F118" s="93">
        <f>CALC!L408</f>
        <v>4.3999999999999995</v>
      </c>
      <c r="G118" s="73">
        <v>51.8</v>
      </c>
      <c r="H118" s="92">
        <v>0.309</v>
      </c>
      <c r="I118" s="75">
        <f t="shared" ref="I118" si="15">G118/(1+H118)</f>
        <v>39.572192513368982</v>
      </c>
      <c r="J118" s="75">
        <f>I118*(1+$K$5)</f>
        <v>51.8</v>
      </c>
      <c r="K118" s="125">
        <f>F118*J118</f>
        <v>227.91999999999996</v>
      </c>
    </row>
    <row r="119" spans="1:11" x14ac:dyDescent="0.25">
      <c r="A119" s="258" t="s">
        <v>482</v>
      </c>
      <c r="B119" s="259"/>
      <c r="C119" s="259"/>
      <c r="D119" s="259"/>
      <c r="E119" s="259"/>
      <c r="F119" s="259"/>
      <c r="G119" s="259"/>
      <c r="H119" s="259"/>
      <c r="I119" s="259"/>
      <c r="J119" s="259"/>
      <c r="K119" s="127">
        <f>SUM(K112:K118)</f>
        <v>13922.775240000001</v>
      </c>
    </row>
    <row r="120" spans="1:11" x14ac:dyDescent="0.25">
      <c r="A120" s="256" t="s">
        <v>212</v>
      </c>
      <c r="B120" s="257"/>
      <c r="C120" s="257"/>
      <c r="D120" s="266" t="s">
        <v>239</v>
      </c>
      <c r="E120" s="266"/>
      <c r="F120" s="266"/>
      <c r="G120" s="266"/>
      <c r="H120" s="266"/>
      <c r="I120" s="266"/>
      <c r="J120" s="266"/>
      <c r="K120" s="267"/>
    </row>
    <row r="121" spans="1:11" x14ac:dyDescent="0.25">
      <c r="A121" s="274" t="s">
        <v>240</v>
      </c>
      <c r="B121" s="275"/>
      <c r="C121" s="275"/>
      <c r="D121" s="268" t="s">
        <v>213</v>
      </c>
      <c r="E121" s="268"/>
      <c r="F121" s="268"/>
      <c r="G121" s="268"/>
      <c r="H121" s="268"/>
      <c r="I121" s="268"/>
      <c r="J121" s="268"/>
      <c r="K121" s="269"/>
    </row>
    <row r="122" spans="1:11" ht="39" x14ac:dyDescent="0.25">
      <c r="A122" s="126" t="s">
        <v>241</v>
      </c>
      <c r="B122" s="70" t="s">
        <v>53</v>
      </c>
      <c r="C122" s="86">
        <v>140102</v>
      </c>
      <c r="D122" s="85" t="s">
        <v>214</v>
      </c>
      <c r="E122" s="87" t="s">
        <v>122</v>
      </c>
      <c r="F122" s="93">
        <f>CALC!L415</f>
        <v>1</v>
      </c>
      <c r="G122" s="73">
        <v>1580.6</v>
      </c>
      <c r="H122" s="92">
        <v>0.309</v>
      </c>
      <c r="I122" s="75">
        <f t="shared" ref="I122:I123" si="16">G122/(1+H122)</f>
        <v>1207.4866310160428</v>
      </c>
      <c r="J122" s="75">
        <f>I122*(1+$K$5)</f>
        <v>1580.6</v>
      </c>
      <c r="K122" s="125">
        <f>F122*J122</f>
        <v>1580.6</v>
      </c>
    </row>
    <row r="123" spans="1:11" ht="39" x14ac:dyDescent="0.25">
      <c r="A123" s="126" t="s">
        <v>242</v>
      </c>
      <c r="B123" s="70" t="s">
        <v>53</v>
      </c>
      <c r="C123" s="86">
        <v>140103</v>
      </c>
      <c r="D123" s="85" t="s">
        <v>216</v>
      </c>
      <c r="E123" s="87" t="s">
        <v>122</v>
      </c>
      <c r="F123" s="93">
        <f>CALC!L420</f>
        <v>1</v>
      </c>
      <c r="G123" s="73">
        <v>2345.1</v>
      </c>
      <c r="H123" s="92">
        <v>0.309</v>
      </c>
      <c r="I123" s="75">
        <f t="shared" si="16"/>
        <v>1791.520244461421</v>
      </c>
      <c r="J123" s="75">
        <f>I123*(1+$K$5)</f>
        <v>2345.1</v>
      </c>
      <c r="K123" s="125">
        <f>F123*J123</f>
        <v>2345.1</v>
      </c>
    </row>
    <row r="124" spans="1:11" x14ac:dyDescent="0.25">
      <c r="A124" s="274" t="s">
        <v>243</v>
      </c>
      <c r="B124" s="275"/>
      <c r="C124" s="275"/>
      <c r="D124" s="268" t="s">
        <v>217</v>
      </c>
      <c r="E124" s="268"/>
      <c r="F124" s="268"/>
      <c r="G124" s="268"/>
      <c r="H124" s="268"/>
      <c r="I124" s="268"/>
      <c r="J124" s="268"/>
      <c r="K124" s="269"/>
    </row>
    <row r="125" spans="1:11" x14ac:dyDescent="0.25">
      <c r="A125" s="126" t="s">
        <v>244</v>
      </c>
      <c r="B125" s="70" t="s">
        <v>53</v>
      </c>
      <c r="C125" s="86">
        <v>140701</v>
      </c>
      <c r="D125" s="73" t="s">
        <v>218</v>
      </c>
      <c r="E125" s="87" t="s">
        <v>219</v>
      </c>
      <c r="F125" s="93">
        <f>CALC!L426</f>
        <v>5</v>
      </c>
      <c r="G125" s="73">
        <v>81.760000000000005</v>
      </c>
      <c r="H125" s="92">
        <v>0.309</v>
      </c>
      <c r="I125" s="75">
        <f t="shared" ref="I125:I129" si="17">G125/(1+H125)</f>
        <v>62.45989304812835</v>
      </c>
      <c r="J125" s="75">
        <f t="shared" ref="J125:J130" si="18">I125*(1+$K$5)</f>
        <v>81.760000000000005</v>
      </c>
      <c r="K125" s="125">
        <f t="shared" ref="K125:K130" si="19">F125*J125</f>
        <v>408.8</v>
      </c>
    </row>
    <row r="126" spans="1:11" x14ac:dyDescent="0.25">
      <c r="A126" s="126" t="s">
        <v>245</v>
      </c>
      <c r="B126" s="70" t="s">
        <v>53</v>
      </c>
      <c r="C126" s="86">
        <v>140702</v>
      </c>
      <c r="D126" s="73" t="s">
        <v>220</v>
      </c>
      <c r="E126" s="87" t="s">
        <v>219</v>
      </c>
      <c r="F126" s="93">
        <f>CALC!L431</f>
        <v>2</v>
      </c>
      <c r="G126" s="73">
        <v>150.93</v>
      </c>
      <c r="H126" s="92">
        <v>0.309</v>
      </c>
      <c r="I126" s="75">
        <f t="shared" si="17"/>
        <v>115.30175706646295</v>
      </c>
      <c r="J126" s="75">
        <f t="shared" si="18"/>
        <v>150.93</v>
      </c>
      <c r="K126" s="125">
        <f t="shared" si="19"/>
        <v>301.86</v>
      </c>
    </row>
    <row r="127" spans="1:11" x14ac:dyDescent="0.25">
      <c r="A127" s="126" t="s">
        <v>246</v>
      </c>
      <c r="B127" s="70" t="s">
        <v>53</v>
      </c>
      <c r="C127" s="86">
        <v>140703</v>
      </c>
      <c r="D127" s="73" t="s">
        <v>221</v>
      </c>
      <c r="E127" s="87" t="s">
        <v>219</v>
      </c>
      <c r="F127" s="93">
        <f>CALC!L436</f>
        <v>1</v>
      </c>
      <c r="G127" s="73">
        <v>299.94</v>
      </c>
      <c r="H127" s="92">
        <v>0.309</v>
      </c>
      <c r="I127" s="75">
        <f t="shared" si="17"/>
        <v>229.13674560733386</v>
      </c>
      <c r="J127" s="75">
        <f t="shared" si="18"/>
        <v>299.94</v>
      </c>
      <c r="K127" s="125">
        <f t="shared" si="19"/>
        <v>299.94</v>
      </c>
    </row>
    <row r="128" spans="1:11" x14ac:dyDescent="0.25">
      <c r="A128" s="126" t="s">
        <v>247</v>
      </c>
      <c r="B128" s="70" t="s">
        <v>53</v>
      </c>
      <c r="C128" s="86">
        <v>140705</v>
      </c>
      <c r="D128" s="73" t="s">
        <v>222</v>
      </c>
      <c r="E128" s="87" t="s">
        <v>219</v>
      </c>
      <c r="F128" s="93">
        <f>CALC!L441</f>
        <v>2</v>
      </c>
      <c r="G128" s="73">
        <v>99.09</v>
      </c>
      <c r="H128" s="92">
        <v>0.309</v>
      </c>
      <c r="I128" s="75">
        <f t="shared" si="17"/>
        <v>75.699006875477465</v>
      </c>
      <c r="J128" s="75">
        <f t="shared" si="18"/>
        <v>99.09</v>
      </c>
      <c r="K128" s="125">
        <f t="shared" si="19"/>
        <v>198.18</v>
      </c>
    </row>
    <row r="129" spans="1:11" x14ac:dyDescent="0.25">
      <c r="A129" s="126" t="s">
        <v>248</v>
      </c>
      <c r="B129" s="70" t="s">
        <v>53</v>
      </c>
      <c r="C129" s="86">
        <v>140706</v>
      </c>
      <c r="D129" s="73" t="s">
        <v>223</v>
      </c>
      <c r="E129" s="87" t="s">
        <v>219</v>
      </c>
      <c r="F129" s="93">
        <f>CALC!L446</f>
        <v>4</v>
      </c>
      <c r="G129" s="73">
        <v>76.180000000000007</v>
      </c>
      <c r="H129" s="92">
        <v>0.309</v>
      </c>
      <c r="I129" s="75">
        <f t="shared" si="17"/>
        <v>58.197097020626437</v>
      </c>
      <c r="J129" s="75">
        <f t="shared" si="18"/>
        <v>76.180000000000007</v>
      </c>
      <c r="K129" s="125">
        <f t="shared" si="19"/>
        <v>304.72000000000003</v>
      </c>
    </row>
    <row r="130" spans="1:11" ht="25.5" x14ac:dyDescent="0.25">
      <c r="A130" s="126" t="s">
        <v>249</v>
      </c>
      <c r="B130" s="70" t="s">
        <v>53</v>
      </c>
      <c r="C130" s="86">
        <v>140710</v>
      </c>
      <c r="D130" s="73" t="s">
        <v>224</v>
      </c>
      <c r="E130" s="87" t="s">
        <v>215</v>
      </c>
      <c r="F130" s="93">
        <f>CALC!L451</f>
        <v>3</v>
      </c>
      <c r="G130" s="73">
        <v>158.61000000000001</v>
      </c>
      <c r="H130" s="92">
        <v>0.309</v>
      </c>
      <c r="I130" s="75">
        <f t="shared" ref="I130" si="20">G130/(1+H130)</f>
        <v>121.16883116883119</v>
      </c>
      <c r="J130" s="75">
        <f t="shared" si="18"/>
        <v>158.61000000000001</v>
      </c>
      <c r="K130" s="125">
        <f t="shared" si="19"/>
        <v>475.83000000000004</v>
      </c>
    </row>
    <row r="131" spans="1:11" x14ac:dyDescent="0.25">
      <c r="A131" s="274" t="s">
        <v>250</v>
      </c>
      <c r="B131" s="275"/>
      <c r="C131" s="275"/>
      <c r="D131" s="268" t="s">
        <v>225</v>
      </c>
      <c r="E131" s="268"/>
      <c r="F131" s="268"/>
      <c r="G131" s="268"/>
      <c r="H131" s="268"/>
      <c r="I131" s="268"/>
      <c r="J131" s="268"/>
      <c r="K131" s="269"/>
    </row>
    <row r="132" spans="1:11" ht="38.25" x14ac:dyDescent="0.25">
      <c r="A132" s="126" t="s">
        <v>251</v>
      </c>
      <c r="B132" s="70" t="s">
        <v>53</v>
      </c>
      <c r="C132" s="86">
        <v>141101</v>
      </c>
      <c r="D132" s="73" t="s">
        <v>226</v>
      </c>
      <c r="E132" s="87" t="s">
        <v>122</v>
      </c>
      <c r="F132" s="93">
        <f>CALC!L457</f>
        <v>1</v>
      </c>
      <c r="G132" s="73">
        <v>454.12</v>
      </c>
      <c r="H132" s="92">
        <v>0.309</v>
      </c>
      <c r="I132" s="75">
        <f t="shared" ref="I132:I133" si="21">G132/(1+H132)</f>
        <v>346.92131398013754</v>
      </c>
      <c r="J132" s="75">
        <f>I132*(1+$K$5)</f>
        <v>454.12</v>
      </c>
      <c r="K132" s="125">
        <f>F132*J132</f>
        <v>454.12</v>
      </c>
    </row>
    <row r="133" spans="1:11" ht="38.25" x14ac:dyDescent="0.25">
      <c r="A133" s="126" t="s">
        <v>252</v>
      </c>
      <c r="B133" s="70" t="s">
        <v>53</v>
      </c>
      <c r="C133" s="86">
        <v>141104</v>
      </c>
      <c r="D133" s="73" t="s">
        <v>227</v>
      </c>
      <c r="E133" s="87" t="s">
        <v>122</v>
      </c>
      <c r="F133" s="93">
        <f>CALC!L462</f>
        <v>1</v>
      </c>
      <c r="G133" s="73">
        <v>491.27</v>
      </c>
      <c r="H133" s="92">
        <v>0.309</v>
      </c>
      <c r="I133" s="75">
        <f t="shared" si="21"/>
        <v>375.30175706646293</v>
      </c>
      <c r="J133" s="75">
        <f>I133*(1+$K$5)</f>
        <v>491.26999999999992</v>
      </c>
      <c r="K133" s="125">
        <f>F133*J133</f>
        <v>491.26999999999992</v>
      </c>
    </row>
    <row r="134" spans="1:11" x14ac:dyDescent="0.25">
      <c r="A134" s="274" t="s">
        <v>253</v>
      </c>
      <c r="B134" s="275"/>
      <c r="C134" s="275"/>
      <c r="D134" s="83" t="s">
        <v>228</v>
      </c>
      <c r="E134" s="83"/>
      <c r="F134" s="83"/>
      <c r="G134" s="83"/>
      <c r="H134" s="83"/>
      <c r="I134" s="83"/>
      <c r="J134" s="83"/>
      <c r="K134" s="129"/>
    </row>
    <row r="135" spans="1:11" x14ac:dyDescent="0.25">
      <c r="A135" s="126" t="s">
        <v>254</v>
      </c>
      <c r="B135" s="70" t="s">
        <v>53</v>
      </c>
      <c r="C135" s="86">
        <v>141410</v>
      </c>
      <c r="D135" s="94" t="s">
        <v>229</v>
      </c>
      <c r="E135" s="95" t="s">
        <v>72</v>
      </c>
      <c r="F135" s="93">
        <f>CALC!L468</f>
        <v>13.450000000000001</v>
      </c>
      <c r="G135" s="73">
        <v>19.690000000000001</v>
      </c>
      <c r="H135" s="92">
        <v>0.309</v>
      </c>
      <c r="I135" s="75">
        <f t="shared" ref="I135:I137" si="22">G135/(1+H135)</f>
        <v>15.042016806722691</v>
      </c>
      <c r="J135" s="75">
        <f>I135*(1+$K$5)</f>
        <v>19.690000000000001</v>
      </c>
      <c r="K135" s="125">
        <f>F135*J135</f>
        <v>264.83050000000003</v>
      </c>
    </row>
    <row r="136" spans="1:11" x14ac:dyDescent="0.25">
      <c r="A136" s="126" t="s">
        <v>255</v>
      </c>
      <c r="B136" s="70" t="s">
        <v>53</v>
      </c>
      <c r="C136" s="86">
        <v>141411</v>
      </c>
      <c r="D136" s="94" t="s">
        <v>230</v>
      </c>
      <c r="E136" s="95" t="s">
        <v>72</v>
      </c>
      <c r="F136" s="93">
        <f>CALC!L473</f>
        <v>6.3100000000000005</v>
      </c>
      <c r="G136" s="73">
        <v>26.4</v>
      </c>
      <c r="H136" s="92">
        <v>0.309</v>
      </c>
      <c r="I136" s="75">
        <f t="shared" si="22"/>
        <v>20.168067226890756</v>
      </c>
      <c r="J136" s="75">
        <f>I136*(1+$K$5)</f>
        <v>26.4</v>
      </c>
      <c r="K136" s="125">
        <f>F136*J136</f>
        <v>166.584</v>
      </c>
    </row>
    <row r="137" spans="1:11" x14ac:dyDescent="0.25">
      <c r="A137" s="126" t="s">
        <v>256</v>
      </c>
      <c r="B137" s="70" t="s">
        <v>53</v>
      </c>
      <c r="C137" s="86">
        <v>141413</v>
      </c>
      <c r="D137" s="94" t="s">
        <v>231</v>
      </c>
      <c r="E137" s="95" t="s">
        <v>72</v>
      </c>
      <c r="F137" s="93">
        <f>CALC!L478</f>
        <v>1.72</v>
      </c>
      <c r="G137" s="73">
        <v>40.42</v>
      </c>
      <c r="H137" s="92">
        <v>0.309</v>
      </c>
      <c r="I137" s="75">
        <f t="shared" si="22"/>
        <v>30.87853323147441</v>
      </c>
      <c r="J137" s="75">
        <f>I137*(1+$K$5)</f>
        <v>40.42</v>
      </c>
      <c r="K137" s="125">
        <f>F137*J137</f>
        <v>69.522400000000005</v>
      </c>
    </row>
    <row r="138" spans="1:11" x14ac:dyDescent="0.25">
      <c r="A138" s="274" t="s">
        <v>257</v>
      </c>
      <c r="B138" s="275"/>
      <c r="C138" s="275"/>
      <c r="D138" s="268" t="s">
        <v>232</v>
      </c>
      <c r="E138" s="268"/>
      <c r="F138" s="268"/>
      <c r="G138" s="268"/>
      <c r="H138" s="268"/>
      <c r="I138" s="268"/>
      <c r="J138" s="268"/>
      <c r="K138" s="269"/>
    </row>
    <row r="139" spans="1:11" ht="15.75" customHeight="1" x14ac:dyDescent="0.25">
      <c r="A139" s="126" t="s">
        <v>259</v>
      </c>
      <c r="B139" s="70" t="s">
        <v>53</v>
      </c>
      <c r="C139" s="86">
        <v>141525</v>
      </c>
      <c r="D139" s="94" t="s">
        <v>233</v>
      </c>
      <c r="E139" s="87" t="s">
        <v>215</v>
      </c>
      <c r="F139" s="93">
        <f>CALC!L484</f>
        <v>1</v>
      </c>
      <c r="G139" s="73">
        <v>37.61</v>
      </c>
      <c r="H139" s="92">
        <v>0.309</v>
      </c>
      <c r="I139" s="75">
        <f t="shared" ref="I139:I140" si="23">G139/(1+H139)</f>
        <v>28.731856378915204</v>
      </c>
      <c r="J139" s="75">
        <f>I139*(1+$K$5)</f>
        <v>37.61</v>
      </c>
      <c r="K139" s="125">
        <f>F139*J139</f>
        <v>37.61</v>
      </c>
    </row>
    <row r="140" spans="1:11" x14ac:dyDescent="0.25">
      <c r="A140" s="126" t="s">
        <v>260</v>
      </c>
      <c r="B140" s="70" t="s">
        <v>53</v>
      </c>
      <c r="C140" s="86">
        <v>141529</v>
      </c>
      <c r="D140" s="94" t="s">
        <v>234</v>
      </c>
      <c r="E140" s="87" t="s">
        <v>215</v>
      </c>
      <c r="F140" s="93">
        <f>CALC!L489</f>
        <v>6</v>
      </c>
      <c r="G140" s="73">
        <v>7.44</v>
      </c>
      <c r="H140" s="92">
        <v>0.309</v>
      </c>
      <c r="I140" s="75">
        <f t="shared" si="23"/>
        <v>5.6837280366692138</v>
      </c>
      <c r="J140" s="75">
        <f>I140*(1+$K$5)</f>
        <v>7.44</v>
      </c>
      <c r="K140" s="125">
        <f>F140*J140</f>
        <v>44.64</v>
      </c>
    </row>
    <row r="141" spans="1:11" x14ac:dyDescent="0.25">
      <c r="A141" s="274" t="s">
        <v>258</v>
      </c>
      <c r="B141" s="275"/>
      <c r="C141" s="275"/>
      <c r="D141" s="268" t="s">
        <v>235</v>
      </c>
      <c r="E141" s="268"/>
      <c r="F141" s="268"/>
      <c r="G141" s="268"/>
      <c r="H141" s="268"/>
      <c r="I141" s="268"/>
      <c r="J141" s="268"/>
      <c r="K141" s="269"/>
    </row>
    <row r="142" spans="1:11" ht="25.5" x14ac:dyDescent="0.25">
      <c r="A142" s="126" t="s">
        <v>261</v>
      </c>
      <c r="B142" s="70" t="s">
        <v>53</v>
      </c>
      <c r="C142" s="86">
        <v>141906</v>
      </c>
      <c r="D142" s="94" t="s">
        <v>236</v>
      </c>
      <c r="E142" s="87" t="s">
        <v>72</v>
      </c>
      <c r="F142" s="93">
        <f>CALC!L495</f>
        <v>3.9899999999999998</v>
      </c>
      <c r="G142" s="73">
        <v>29.43</v>
      </c>
      <c r="H142" s="92">
        <v>0.309</v>
      </c>
      <c r="I142" s="75">
        <f t="shared" ref="I142:I144" si="24">G142/(1+H142)</f>
        <v>22.482811306340718</v>
      </c>
      <c r="J142" s="75">
        <f>I142*(1+$K$5)</f>
        <v>29.43</v>
      </c>
      <c r="K142" s="125">
        <f>F142*J142</f>
        <v>117.42569999999999</v>
      </c>
    </row>
    <row r="143" spans="1:11" ht="25.5" x14ac:dyDescent="0.25">
      <c r="A143" s="126" t="s">
        <v>262</v>
      </c>
      <c r="B143" s="70" t="s">
        <v>53</v>
      </c>
      <c r="C143" s="86">
        <v>141907</v>
      </c>
      <c r="D143" s="94" t="s">
        <v>237</v>
      </c>
      <c r="E143" s="87" t="s">
        <v>72</v>
      </c>
      <c r="F143" s="93">
        <f>CALC!L500</f>
        <v>10.459999999999999</v>
      </c>
      <c r="G143" s="73">
        <v>38.049999999999997</v>
      </c>
      <c r="H143" s="92">
        <v>0.309</v>
      </c>
      <c r="I143" s="75">
        <f t="shared" si="24"/>
        <v>29.067990832696715</v>
      </c>
      <c r="J143" s="75">
        <f>I143*(1+$K$5)</f>
        <v>38.049999999999997</v>
      </c>
      <c r="K143" s="125">
        <f>F143*J143</f>
        <v>398.00299999999993</v>
      </c>
    </row>
    <row r="144" spans="1:11" ht="25.5" x14ac:dyDescent="0.25">
      <c r="A144" s="126" t="s">
        <v>263</v>
      </c>
      <c r="B144" s="70" t="s">
        <v>53</v>
      </c>
      <c r="C144" s="86">
        <v>141909</v>
      </c>
      <c r="D144" s="94" t="s">
        <v>238</v>
      </c>
      <c r="E144" s="87" t="s">
        <v>72</v>
      </c>
      <c r="F144" s="93">
        <f>CALC!L505</f>
        <v>14</v>
      </c>
      <c r="G144" s="73">
        <v>59.32</v>
      </c>
      <c r="H144" s="92">
        <v>0.309</v>
      </c>
      <c r="I144" s="75">
        <f t="shared" si="24"/>
        <v>45.317035905271204</v>
      </c>
      <c r="J144" s="75">
        <f>I144*(1+$K$5)</f>
        <v>59.320000000000007</v>
      </c>
      <c r="K144" s="125">
        <f>F144*J144</f>
        <v>830.48000000000013</v>
      </c>
    </row>
    <row r="145" spans="1:11" x14ac:dyDescent="0.25">
      <c r="A145" s="258" t="s">
        <v>482</v>
      </c>
      <c r="B145" s="259"/>
      <c r="C145" s="259"/>
      <c r="D145" s="259"/>
      <c r="E145" s="259"/>
      <c r="F145" s="259"/>
      <c r="G145" s="259"/>
      <c r="H145" s="259"/>
      <c r="I145" s="259"/>
      <c r="J145" s="259"/>
      <c r="K145" s="127">
        <f>SUM(K122:K144)</f>
        <v>8789.5155999999988</v>
      </c>
    </row>
    <row r="146" spans="1:11" x14ac:dyDescent="0.25">
      <c r="A146" s="256" t="s">
        <v>268</v>
      </c>
      <c r="B146" s="257"/>
      <c r="C146" s="257"/>
      <c r="D146" s="266" t="s">
        <v>312</v>
      </c>
      <c r="E146" s="266"/>
      <c r="F146" s="266"/>
      <c r="G146" s="266"/>
      <c r="H146" s="266"/>
      <c r="I146" s="266"/>
      <c r="J146" s="266"/>
      <c r="K146" s="267"/>
    </row>
    <row r="147" spans="1:11" x14ac:dyDescent="0.25">
      <c r="A147" s="274" t="s">
        <v>270</v>
      </c>
      <c r="B147" s="275"/>
      <c r="C147" s="275"/>
      <c r="D147" s="268" t="s">
        <v>314</v>
      </c>
      <c r="E147" s="268"/>
      <c r="F147" s="268"/>
      <c r="G147" s="268"/>
      <c r="H147" s="268"/>
      <c r="I147" s="268"/>
      <c r="J147" s="268"/>
      <c r="K147" s="269"/>
    </row>
    <row r="148" spans="1:11" ht="16.5" customHeight="1" x14ac:dyDescent="0.25">
      <c r="A148" s="126" t="s">
        <v>271</v>
      </c>
      <c r="B148" s="70" t="s">
        <v>53</v>
      </c>
      <c r="C148" s="86">
        <v>150306</v>
      </c>
      <c r="D148" s="85" t="s">
        <v>315</v>
      </c>
      <c r="E148" s="87" t="s">
        <v>215</v>
      </c>
      <c r="F148" s="93">
        <f>CALC!L512</f>
        <v>1</v>
      </c>
      <c r="G148" s="73">
        <v>427.19</v>
      </c>
      <c r="H148" s="92">
        <v>0.309</v>
      </c>
      <c r="I148" s="75">
        <f>G148/(1+H148)</f>
        <v>326.34835752482815</v>
      </c>
      <c r="J148" s="75">
        <f>I148*(1+$K$5)</f>
        <v>427.19</v>
      </c>
      <c r="K148" s="125">
        <f>F148*J148</f>
        <v>427.19</v>
      </c>
    </row>
    <row r="149" spans="1:11" x14ac:dyDescent="0.25">
      <c r="A149" s="274" t="s">
        <v>273</v>
      </c>
      <c r="B149" s="275"/>
      <c r="C149" s="275"/>
      <c r="D149" s="268" t="s">
        <v>316</v>
      </c>
      <c r="E149" s="268"/>
      <c r="F149" s="268"/>
      <c r="G149" s="268"/>
      <c r="H149" s="268"/>
      <c r="I149" s="268"/>
      <c r="J149" s="268"/>
      <c r="K149" s="269"/>
    </row>
    <row r="150" spans="1:11" ht="38.25" x14ac:dyDescent="0.25">
      <c r="A150" s="126" t="s">
        <v>272</v>
      </c>
      <c r="B150" s="70" t="s">
        <v>53</v>
      </c>
      <c r="C150" s="86">
        <v>150610</v>
      </c>
      <c r="D150" s="94" t="s">
        <v>317</v>
      </c>
      <c r="E150" s="87" t="s">
        <v>215</v>
      </c>
      <c r="F150" s="93">
        <f>CALC!L518</f>
        <v>2</v>
      </c>
      <c r="G150" s="73">
        <v>223.22</v>
      </c>
      <c r="H150" s="92">
        <v>0.309</v>
      </c>
      <c r="I150" s="75">
        <f t="shared" ref="I150" si="25">G150/(1+H150)</f>
        <v>170.52711993888465</v>
      </c>
      <c r="J150" s="75">
        <f>I150*(1+$K$5)</f>
        <v>223.22</v>
      </c>
      <c r="K150" s="125">
        <f>F150*J150</f>
        <v>446.44</v>
      </c>
    </row>
    <row r="151" spans="1:11" ht="38.25" x14ac:dyDescent="0.25">
      <c r="A151" s="126" t="s">
        <v>440</v>
      </c>
      <c r="B151" s="70" t="s">
        <v>53</v>
      </c>
      <c r="C151" s="86">
        <v>150614</v>
      </c>
      <c r="D151" s="94" t="s">
        <v>476</v>
      </c>
      <c r="E151" s="87" t="s">
        <v>215</v>
      </c>
      <c r="F151" s="93">
        <f>CALC!L523</f>
        <v>2</v>
      </c>
      <c r="G151" s="73">
        <v>112.55</v>
      </c>
      <c r="H151" s="92">
        <v>0.309</v>
      </c>
      <c r="I151" s="75">
        <f t="shared" ref="I151:I154" si="26">G151/(1+H151)</f>
        <v>85.981665393430106</v>
      </c>
      <c r="J151" s="75">
        <f>I151*(1+$K$5)</f>
        <v>112.55</v>
      </c>
      <c r="K151" s="125">
        <f>F151*J151</f>
        <v>225.1</v>
      </c>
    </row>
    <row r="152" spans="1:11" ht="38.25" x14ac:dyDescent="0.25">
      <c r="A152" s="126" t="s">
        <v>441</v>
      </c>
      <c r="B152" s="70" t="s">
        <v>53</v>
      </c>
      <c r="C152" s="86">
        <v>150616</v>
      </c>
      <c r="D152" s="94" t="s">
        <v>477</v>
      </c>
      <c r="E152" s="87" t="s">
        <v>215</v>
      </c>
      <c r="F152" s="93">
        <f>CALC!L528</f>
        <v>1</v>
      </c>
      <c r="G152" s="73">
        <v>202.9</v>
      </c>
      <c r="H152" s="92">
        <v>0.309</v>
      </c>
      <c r="I152" s="75">
        <f t="shared" si="26"/>
        <v>155.00381970970207</v>
      </c>
      <c r="J152" s="75">
        <f>I152*(1+$K$5)</f>
        <v>202.9</v>
      </c>
      <c r="K152" s="125">
        <f>F152*J152</f>
        <v>202.9</v>
      </c>
    </row>
    <row r="153" spans="1:11" x14ac:dyDescent="0.25">
      <c r="A153" s="126" t="s">
        <v>442</v>
      </c>
      <c r="B153" s="70" t="s">
        <v>53</v>
      </c>
      <c r="C153" s="86">
        <v>150629</v>
      </c>
      <c r="D153" s="94" t="s">
        <v>438</v>
      </c>
      <c r="E153" s="87" t="s">
        <v>215</v>
      </c>
      <c r="F153" s="93">
        <f>CALC!L533</f>
        <v>2</v>
      </c>
      <c r="G153" s="73">
        <v>12.51</v>
      </c>
      <c r="H153" s="92">
        <v>0.309</v>
      </c>
      <c r="I153" s="75">
        <f t="shared" si="26"/>
        <v>9.5569136745607342</v>
      </c>
      <c r="J153" s="75">
        <f>I153*(1+$K$5)</f>
        <v>12.51</v>
      </c>
      <c r="K153" s="125">
        <f>F153*J153</f>
        <v>25.02</v>
      </c>
    </row>
    <row r="154" spans="1:11" x14ac:dyDescent="0.25">
      <c r="A154" s="126" t="s">
        <v>443</v>
      </c>
      <c r="B154" s="70" t="s">
        <v>53</v>
      </c>
      <c r="C154" s="86">
        <v>150630</v>
      </c>
      <c r="D154" s="94" t="s">
        <v>439</v>
      </c>
      <c r="E154" s="87" t="s">
        <v>215</v>
      </c>
      <c r="F154" s="93">
        <f>CALC!L538</f>
        <v>19</v>
      </c>
      <c r="G154" s="73">
        <v>9.18</v>
      </c>
      <c r="H154" s="92">
        <v>0.309</v>
      </c>
      <c r="I154" s="75">
        <f t="shared" si="26"/>
        <v>7.0129870129870131</v>
      </c>
      <c r="J154" s="75">
        <f>I154*(1+$K$5)</f>
        <v>9.18</v>
      </c>
      <c r="K154" s="125">
        <f>F154*J154</f>
        <v>174.42</v>
      </c>
    </row>
    <row r="155" spans="1:11" x14ac:dyDescent="0.25">
      <c r="A155" s="274" t="s">
        <v>274</v>
      </c>
      <c r="B155" s="275"/>
      <c r="C155" s="275"/>
      <c r="D155" s="268" t="s">
        <v>444</v>
      </c>
      <c r="E155" s="268"/>
      <c r="F155" s="268"/>
      <c r="G155" s="268"/>
      <c r="H155" s="268"/>
      <c r="I155" s="268"/>
      <c r="J155" s="268"/>
      <c r="K155" s="269"/>
    </row>
    <row r="156" spans="1:11" x14ac:dyDescent="0.25">
      <c r="A156" s="126" t="s">
        <v>275</v>
      </c>
      <c r="B156" s="70" t="s">
        <v>53</v>
      </c>
      <c r="C156" s="86">
        <v>151132</v>
      </c>
      <c r="D156" s="94" t="s">
        <v>445</v>
      </c>
      <c r="E156" s="87" t="s">
        <v>72</v>
      </c>
      <c r="F156" s="93">
        <f>CALC!D543</f>
        <v>85</v>
      </c>
      <c r="G156" s="73">
        <v>7.51</v>
      </c>
      <c r="H156" s="92">
        <v>0.309</v>
      </c>
      <c r="I156" s="75">
        <f t="shared" ref="I156:I157" si="27">G156/(1+H156)</f>
        <v>5.7372039724980901</v>
      </c>
      <c r="J156" s="75">
        <f>I156*(1+$K$5)</f>
        <v>7.51</v>
      </c>
      <c r="K156" s="125">
        <f>F156*J156</f>
        <v>638.35</v>
      </c>
    </row>
    <row r="157" spans="1:11" x14ac:dyDescent="0.25">
      <c r="A157" s="126" t="s">
        <v>289</v>
      </c>
      <c r="B157" s="70" t="s">
        <v>53</v>
      </c>
      <c r="C157" s="86">
        <v>151133</v>
      </c>
      <c r="D157" s="94" t="s">
        <v>446</v>
      </c>
      <c r="E157" s="87" t="s">
        <v>72</v>
      </c>
      <c r="F157" s="93">
        <f>CALC!D548</f>
        <v>25</v>
      </c>
      <c r="G157" s="73">
        <v>8.65</v>
      </c>
      <c r="H157" s="92">
        <v>0.309</v>
      </c>
      <c r="I157" s="75">
        <f t="shared" si="27"/>
        <v>6.6080977845683737</v>
      </c>
      <c r="J157" s="75">
        <f>I157*(1+$K$5)</f>
        <v>8.65</v>
      </c>
      <c r="K157" s="125">
        <f>F157*J157</f>
        <v>216.25</v>
      </c>
    </row>
    <row r="158" spans="1:11" x14ac:dyDescent="0.25">
      <c r="A158" s="274" t="s">
        <v>288</v>
      </c>
      <c r="B158" s="275"/>
      <c r="C158" s="275"/>
      <c r="D158" s="268" t="s">
        <v>311</v>
      </c>
      <c r="E158" s="268"/>
      <c r="F158" s="268"/>
      <c r="G158" s="268"/>
      <c r="H158" s="268"/>
      <c r="I158" s="268"/>
      <c r="J158" s="268"/>
      <c r="K158" s="269"/>
    </row>
    <row r="159" spans="1:11" ht="26.25" x14ac:dyDescent="0.25">
      <c r="A159" s="126" t="s">
        <v>301</v>
      </c>
      <c r="B159" s="70" t="s">
        <v>53</v>
      </c>
      <c r="C159" s="86">
        <v>151301</v>
      </c>
      <c r="D159" s="96" t="s">
        <v>310</v>
      </c>
      <c r="E159" s="87" t="s">
        <v>215</v>
      </c>
      <c r="F159" s="93">
        <f>CALC!L555</f>
        <v>2</v>
      </c>
      <c r="G159" s="75">
        <v>18.86</v>
      </c>
      <c r="H159" s="92">
        <v>0.309</v>
      </c>
      <c r="I159" s="75">
        <f t="shared" ref="I159:I165" si="28">G159/(1+H159)</f>
        <v>14.407944996180291</v>
      </c>
      <c r="J159" s="75">
        <f t="shared" ref="J159:J165" si="29">I159*(1+$K$5)</f>
        <v>18.86</v>
      </c>
      <c r="K159" s="125">
        <f t="shared" ref="K159:K165" si="30">F159*J159</f>
        <v>37.72</v>
      </c>
    </row>
    <row r="160" spans="1:11" ht="26.25" x14ac:dyDescent="0.25">
      <c r="A160" s="126" t="s">
        <v>302</v>
      </c>
      <c r="B160" s="70" t="s">
        <v>53</v>
      </c>
      <c r="C160" s="86">
        <v>151303</v>
      </c>
      <c r="D160" s="96" t="s">
        <v>478</v>
      </c>
      <c r="E160" s="87" t="s">
        <v>215</v>
      </c>
      <c r="F160" s="93">
        <f>CALC!L560</f>
        <v>2</v>
      </c>
      <c r="G160" s="75">
        <v>18.86</v>
      </c>
      <c r="H160" s="92">
        <v>0.309</v>
      </c>
      <c r="I160" s="75">
        <f t="shared" si="28"/>
        <v>14.407944996180291</v>
      </c>
      <c r="J160" s="75">
        <f t="shared" si="29"/>
        <v>18.86</v>
      </c>
      <c r="K160" s="125">
        <f t="shared" si="30"/>
        <v>37.72</v>
      </c>
    </row>
    <row r="161" spans="1:11" ht="26.25" x14ac:dyDescent="0.25">
      <c r="A161" s="126" t="s">
        <v>303</v>
      </c>
      <c r="B161" s="70" t="s">
        <v>53</v>
      </c>
      <c r="C161" s="86">
        <v>151308</v>
      </c>
      <c r="D161" s="96" t="s">
        <v>479</v>
      </c>
      <c r="E161" s="87" t="s">
        <v>215</v>
      </c>
      <c r="F161" s="93">
        <f>CALC!L565</f>
        <v>1</v>
      </c>
      <c r="G161" s="75">
        <v>59.14</v>
      </c>
      <c r="H161" s="92">
        <v>0.309</v>
      </c>
      <c r="I161" s="75">
        <f t="shared" ref="I161:I163" si="31">G161/(1+H161)</f>
        <v>45.179526355996948</v>
      </c>
      <c r="J161" s="75">
        <f t="shared" si="29"/>
        <v>59.14</v>
      </c>
      <c r="K161" s="125">
        <f t="shared" si="30"/>
        <v>59.14</v>
      </c>
    </row>
    <row r="162" spans="1:11" ht="26.25" x14ac:dyDescent="0.25">
      <c r="A162" s="126" t="s">
        <v>304</v>
      </c>
      <c r="B162" s="70" t="s">
        <v>53</v>
      </c>
      <c r="C162" s="86">
        <f>CALC!C566</f>
        <v>151321</v>
      </c>
      <c r="D162" s="96" t="s">
        <v>533</v>
      </c>
      <c r="E162" s="87" t="s">
        <v>215</v>
      </c>
      <c r="F162" s="93">
        <v>1</v>
      </c>
      <c r="G162" s="75">
        <v>53.16</v>
      </c>
      <c r="H162" s="92">
        <v>0.309</v>
      </c>
      <c r="I162" s="75">
        <f t="shared" ref="I162" si="32">G162/(1+H162)</f>
        <v>40.611153552330023</v>
      </c>
      <c r="J162" s="75">
        <f t="shared" ref="J162" si="33">I162*(1+$K$5)</f>
        <v>53.16</v>
      </c>
      <c r="K162" s="125">
        <f t="shared" ref="K162" si="34">F162*J162</f>
        <v>53.16</v>
      </c>
    </row>
    <row r="163" spans="1:11" x14ac:dyDescent="0.25">
      <c r="A163" s="126" t="s">
        <v>305</v>
      </c>
      <c r="B163" s="70" t="s">
        <v>53</v>
      </c>
      <c r="C163" s="86">
        <v>151336</v>
      </c>
      <c r="D163" s="96" t="s">
        <v>433</v>
      </c>
      <c r="E163" s="87" t="s">
        <v>215</v>
      </c>
      <c r="F163" s="93">
        <f>CALC!L575</f>
        <v>3</v>
      </c>
      <c r="G163" s="75">
        <v>144.12</v>
      </c>
      <c r="H163" s="92">
        <v>0.309</v>
      </c>
      <c r="I163" s="75">
        <f t="shared" si="31"/>
        <v>110.09931245225364</v>
      </c>
      <c r="J163" s="75">
        <f t="shared" si="29"/>
        <v>144.12</v>
      </c>
      <c r="K163" s="125">
        <f t="shared" si="30"/>
        <v>432.36</v>
      </c>
    </row>
    <row r="164" spans="1:11" ht="26.25" x14ac:dyDescent="0.25">
      <c r="A164" s="126" t="s">
        <v>485</v>
      </c>
      <c r="B164" s="70" t="s">
        <v>53</v>
      </c>
      <c r="C164" s="86">
        <v>151337</v>
      </c>
      <c r="D164" s="96" t="s">
        <v>313</v>
      </c>
      <c r="E164" s="87" t="s">
        <v>215</v>
      </c>
      <c r="F164" s="93">
        <f>CALC!L580</f>
        <v>3</v>
      </c>
      <c r="G164" s="75">
        <v>217.95</v>
      </c>
      <c r="H164" s="92">
        <v>0.309</v>
      </c>
      <c r="I164" s="75">
        <f t="shared" si="28"/>
        <v>166.50114591291063</v>
      </c>
      <c r="J164" s="75">
        <f t="shared" si="29"/>
        <v>217.95000000000002</v>
      </c>
      <c r="K164" s="125">
        <f t="shared" si="30"/>
        <v>653.85</v>
      </c>
    </row>
    <row r="165" spans="1:11" ht="26.25" x14ac:dyDescent="0.25">
      <c r="A165" s="126" t="s">
        <v>532</v>
      </c>
      <c r="B165" s="70" t="s">
        <v>53</v>
      </c>
      <c r="C165" s="86">
        <v>151338</v>
      </c>
      <c r="D165" s="96" t="s">
        <v>480</v>
      </c>
      <c r="E165" s="87" t="s">
        <v>215</v>
      </c>
      <c r="F165" s="93">
        <f>CALC!L585</f>
        <v>1</v>
      </c>
      <c r="G165" s="75">
        <v>18.86</v>
      </c>
      <c r="H165" s="92">
        <v>0.309</v>
      </c>
      <c r="I165" s="75">
        <f t="shared" si="28"/>
        <v>14.407944996180291</v>
      </c>
      <c r="J165" s="75">
        <f t="shared" si="29"/>
        <v>18.86</v>
      </c>
      <c r="K165" s="125">
        <f t="shared" si="30"/>
        <v>18.86</v>
      </c>
    </row>
    <row r="166" spans="1:11" x14ac:dyDescent="0.25">
      <c r="A166" s="274" t="s">
        <v>290</v>
      </c>
      <c r="B166" s="275"/>
      <c r="C166" s="275"/>
      <c r="D166" s="268" t="s">
        <v>318</v>
      </c>
      <c r="E166" s="268"/>
      <c r="F166" s="268"/>
      <c r="G166" s="268"/>
      <c r="H166" s="268"/>
      <c r="I166" s="268"/>
      <c r="J166" s="268"/>
      <c r="K166" s="269"/>
    </row>
    <row r="167" spans="1:11" x14ac:dyDescent="0.25">
      <c r="A167" s="126" t="s">
        <v>291</v>
      </c>
      <c r="B167" s="70" t="s">
        <v>53</v>
      </c>
      <c r="C167" s="86">
        <v>151402</v>
      </c>
      <c r="D167" s="94" t="s">
        <v>319</v>
      </c>
      <c r="E167" s="87" t="s">
        <v>72</v>
      </c>
      <c r="F167" s="97">
        <f>CALC!L591</f>
        <v>100</v>
      </c>
      <c r="G167" s="73">
        <v>5.2</v>
      </c>
      <c r="H167" s="92">
        <v>0.309</v>
      </c>
      <c r="I167" s="75">
        <f t="shared" ref="I167:I168" si="35">G167/(1+H167)</f>
        <v>3.9724980901451494</v>
      </c>
      <c r="J167" s="75">
        <f>I167*(1+$K$5)</f>
        <v>5.2</v>
      </c>
      <c r="K167" s="125">
        <f>F167*J167</f>
        <v>520</v>
      </c>
    </row>
    <row r="168" spans="1:11" x14ac:dyDescent="0.25">
      <c r="A168" s="126" t="s">
        <v>292</v>
      </c>
      <c r="B168" s="70" t="s">
        <v>53</v>
      </c>
      <c r="C168" s="86">
        <v>151403</v>
      </c>
      <c r="D168" s="94" t="s">
        <v>447</v>
      </c>
      <c r="E168" s="87" t="s">
        <v>72</v>
      </c>
      <c r="F168" s="97">
        <f>CALC!L596</f>
        <v>70</v>
      </c>
      <c r="G168" s="73">
        <v>6.4</v>
      </c>
      <c r="H168" s="92">
        <v>0.309</v>
      </c>
      <c r="I168" s="75">
        <f t="shared" si="35"/>
        <v>4.889228418640184</v>
      </c>
      <c r="J168" s="75">
        <f>I168*(1+$K$5)</f>
        <v>6.4</v>
      </c>
      <c r="K168" s="125">
        <f>F168*J168</f>
        <v>448</v>
      </c>
    </row>
    <row r="169" spans="1:11" x14ac:dyDescent="0.25">
      <c r="A169" s="126" t="s">
        <v>296</v>
      </c>
      <c r="B169" s="70" t="s">
        <v>53</v>
      </c>
      <c r="C169" s="86">
        <v>151405</v>
      </c>
      <c r="D169" s="94" t="s">
        <v>448</v>
      </c>
      <c r="E169" s="87" t="s">
        <v>72</v>
      </c>
      <c r="F169" s="97">
        <f>CALC!L601</f>
        <v>53</v>
      </c>
      <c r="G169" s="73">
        <v>10.64</v>
      </c>
      <c r="H169" s="92">
        <v>0.309</v>
      </c>
      <c r="I169" s="75">
        <f t="shared" ref="I169" si="36">G169/(1+H169)</f>
        <v>8.1283422459893053</v>
      </c>
      <c r="J169" s="75">
        <f>I169*(1+$K$5)</f>
        <v>10.64</v>
      </c>
      <c r="K169" s="125">
        <f>F169*J169</f>
        <v>563.92000000000007</v>
      </c>
    </row>
    <row r="170" spans="1:11" x14ac:dyDescent="0.25">
      <c r="A170" s="126" t="s">
        <v>544</v>
      </c>
      <c r="B170" s="70" t="s">
        <v>53</v>
      </c>
      <c r="C170" s="86">
        <f>CALC!C602</f>
        <v>151436</v>
      </c>
      <c r="D170" s="94" t="s">
        <v>519</v>
      </c>
      <c r="E170" s="87" t="s">
        <v>72</v>
      </c>
      <c r="F170" s="97">
        <f>CALC!L606</f>
        <v>100</v>
      </c>
      <c r="G170" s="73">
        <v>13</v>
      </c>
      <c r="H170" s="92">
        <v>0.309</v>
      </c>
      <c r="I170" s="75">
        <f t="shared" ref="I170" si="37">G170/(1+H170)</f>
        <v>9.931245225362872</v>
      </c>
      <c r="J170" s="75">
        <f>I170*(1+$K$5)</f>
        <v>12.999999999999998</v>
      </c>
      <c r="K170" s="125">
        <f>F170*J170</f>
        <v>1299.9999999999998</v>
      </c>
    </row>
    <row r="171" spans="1:11" x14ac:dyDescent="0.25">
      <c r="A171" s="274" t="s">
        <v>449</v>
      </c>
      <c r="B171" s="275"/>
      <c r="C171" s="275"/>
      <c r="D171" s="268" t="str">
        <f>CALC!D607</f>
        <v>SERVIÇOS DIVERSOS</v>
      </c>
      <c r="E171" s="268"/>
      <c r="F171" s="268"/>
      <c r="G171" s="268"/>
      <c r="H171" s="268"/>
      <c r="I171" s="268"/>
      <c r="J171" s="268"/>
      <c r="K171" s="269"/>
    </row>
    <row r="172" spans="1:11" x14ac:dyDescent="0.25">
      <c r="A172" s="126" t="s">
        <v>450</v>
      </c>
      <c r="B172" s="70" t="s">
        <v>53</v>
      </c>
      <c r="C172" s="86">
        <f>CALC!C608</f>
        <v>151512</v>
      </c>
      <c r="D172" s="94" t="s">
        <v>521</v>
      </c>
      <c r="E172" s="87" t="s">
        <v>215</v>
      </c>
      <c r="F172" s="98">
        <v>1</v>
      </c>
      <c r="G172" s="73">
        <v>81.069999999999993</v>
      </c>
      <c r="H172" s="92">
        <v>0.309</v>
      </c>
      <c r="I172" s="75">
        <f t="shared" ref="I172" si="38">G172/(1+H172)</f>
        <v>61.932773109243698</v>
      </c>
      <c r="J172" s="75">
        <f>I172*(1+$K$5)</f>
        <v>81.069999999999993</v>
      </c>
      <c r="K172" s="125">
        <f>F172*J172</f>
        <v>81.069999999999993</v>
      </c>
    </row>
    <row r="173" spans="1:11" x14ac:dyDescent="0.25">
      <c r="A173" s="274" t="s">
        <v>486</v>
      </c>
      <c r="B173" s="275"/>
      <c r="C173" s="275"/>
      <c r="D173" s="268" t="s">
        <v>481</v>
      </c>
      <c r="E173" s="268"/>
      <c r="F173" s="268"/>
      <c r="G173" s="268"/>
      <c r="H173" s="268"/>
      <c r="I173" s="268"/>
      <c r="J173" s="268"/>
      <c r="K173" s="269"/>
    </row>
    <row r="174" spans="1:11" ht="25.5" x14ac:dyDescent="0.25">
      <c r="A174" s="126" t="s">
        <v>487</v>
      </c>
      <c r="B174" s="70" t="s">
        <v>53</v>
      </c>
      <c r="C174" s="86">
        <f>CALC!C614</f>
        <v>151702</v>
      </c>
      <c r="D174" s="94" t="s">
        <v>514</v>
      </c>
      <c r="E174" s="87" t="s">
        <v>215</v>
      </c>
      <c r="F174" s="98">
        <v>1</v>
      </c>
      <c r="G174" s="73">
        <v>2480.06</v>
      </c>
      <c r="H174" s="92">
        <v>0.309</v>
      </c>
      <c r="I174" s="75">
        <f t="shared" ref="I174" si="39">G174/(1+H174)</f>
        <v>1894.6218487394958</v>
      </c>
      <c r="J174" s="75">
        <f>I174*(1+$K$5)</f>
        <v>2480.06</v>
      </c>
      <c r="K174" s="125">
        <f>F174*J174</f>
        <v>2480.06</v>
      </c>
    </row>
    <row r="175" spans="1:11" x14ac:dyDescent="0.25">
      <c r="A175" s="274" t="s">
        <v>522</v>
      </c>
      <c r="B175" s="275"/>
      <c r="C175" s="275"/>
      <c r="D175" s="268" t="s">
        <v>321</v>
      </c>
      <c r="E175" s="268"/>
      <c r="F175" s="268"/>
      <c r="G175" s="268"/>
      <c r="H175" s="268"/>
      <c r="I175" s="268"/>
      <c r="J175" s="268"/>
      <c r="K175" s="269"/>
    </row>
    <row r="176" spans="1:11" ht="33.75" customHeight="1" x14ac:dyDescent="0.25">
      <c r="A176" s="126" t="s">
        <v>523</v>
      </c>
      <c r="B176" s="70" t="s">
        <v>53</v>
      </c>
      <c r="C176" s="86">
        <v>151801</v>
      </c>
      <c r="D176" s="94" t="s">
        <v>320</v>
      </c>
      <c r="E176" s="87" t="s">
        <v>215</v>
      </c>
      <c r="F176" s="93">
        <f>CALC!L624</f>
        <v>26</v>
      </c>
      <c r="G176" s="73">
        <v>161.94</v>
      </c>
      <c r="H176" s="92">
        <v>0.309</v>
      </c>
      <c r="I176" s="75">
        <f t="shared" ref="I176:I182" si="40">G176/(1+H176)</f>
        <v>123.7127578304049</v>
      </c>
      <c r="J176" s="75">
        <f t="shared" ref="J176:J183" si="41">I176*(1+$K$5)</f>
        <v>161.94</v>
      </c>
      <c r="K176" s="125">
        <f t="shared" ref="K176:K183" si="42">F176*J176</f>
        <v>4210.4399999999996</v>
      </c>
    </row>
    <row r="177" spans="1:11" ht="32.25" customHeight="1" x14ac:dyDescent="0.25">
      <c r="A177" s="126" t="s">
        <v>524</v>
      </c>
      <c r="B177" s="70" t="s">
        <v>53</v>
      </c>
      <c r="C177" s="86">
        <v>151802</v>
      </c>
      <c r="D177" s="94" t="s">
        <v>322</v>
      </c>
      <c r="E177" s="87" t="s">
        <v>215</v>
      </c>
      <c r="F177" s="93">
        <f>CALC!L629</f>
        <v>4</v>
      </c>
      <c r="G177" s="73">
        <v>143.85</v>
      </c>
      <c r="H177" s="92">
        <v>0.309</v>
      </c>
      <c r="I177" s="75">
        <f t="shared" si="40"/>
        <v>109.89304812834224</v>
      </c>
      <c r="J177" s="75">
        <f t="shared" si="41"/>
        <v>143.85</v>
      </c>
      <c r="K177" s="125">
        <f t="shared" si="42"/>
        <v>575.4</v>
      </c>
    </row>
    <row r="178" spans="1:11" ht="38.25" x14ac:dyDescent="0.25">
      <c r="A178" s="126" t="s">
        <v>525</v>
      </c>
      <c r="B178" s="70" t="s">
        <v>53</v>
      </c>
      <c r="C178" s="86">
        <v>151803</v>
      </c>
      <c r="D178" s="94" t="s">
        <v>323</v>
      </c>
      <c r="E178" s="87" t="s">
        <v>215</v>
      </c>
      <c r="F178" s="93">
        <f>CALC!L634</f>
        <v>17</v>
      </c>
      <c r="G178" s="73">
        <v>165.39</v>
      </c>
      <c r="H178" s="92">
        <v>0.309</v>
      </c>
      <c r="I178" s="75">
        <f t="shared" si="40"/>
        <v>126.3483575248281</v>
      </c>
      <c r="J178" s="75">
        <f t="shared" si="41"/>
        <v>165.39</v>
      </c>
      <c r="K178" s="125">
        <f t="shared" si="42"/>
        <v>2811.6299999999997</v>
      </c>
    </row>
    <row r="179" spans="1:11" ht="38.25" x14ac:dyDescent="0.25">
      <c r="A179" s="126" t="s">
        <v>526</v>
      </c>
      <c r="B179" s="70" t="s">
        <v>53</v>
      </c>
      <c r="C179" s="86">
        <v>151807</v>
      </c>
      <c r="D179" s="94" t="s">
        <v>324</v>
      </c>
      <c r="E179" s="87" t="s">
        <v>215</v>
      </c>
      <c r="F179" s="93">
        <f>CALC!L639</f>
        <v>8</v>
      </c>
      <c r="G179" s="73">
        <v>189.95</v>
      </c>
      <c r="H179" s="92">
        <v>0.309</v>
      </c>
      <c r="I179" s="75">
        <f t="shared" si="40"/>
        <v>145.11077158135981</v>
      </c>
      <c r="J179" s="75">
        <f t="shared" si="41"/>
        <v>189.95</v>
      </c>
      <c r="K179" s="125">
        <f t="shared" si="42"/>
        <v>1519.6</v>
      </c>
    </row>
    <row r="180" spans="1:11" ht="38.25" x14ac:dyDescent="0.25">
      <c r="A180" s="126" t="s">
        <v>527</v>
      </c>
      <c r="B180" s="70" t="s">
        <v>53</v>
      </c>
      <c r="C180" s="86">
        <v>151810</v>
      </c>
      <c r="D180" s="94" t="s">
        <v>325</v>
      </c>
      <c r="E180" s="87" t="s">
        <v>215</v>
      </c>
      <c r="F180" s="93">
        <f>CALC!L644</f>
        <v>4</v>
      </c>
      <c r="G180" s="73">
        <v>277.67</v>
      </c>
      <c r="H180" s="92">
        <v>0.309</v>
      </c>
      <c r="I180" s="75">
        <f t="shared" si="40"/>
        <v>212.12375859434684</v>
      </c>
      <c r="J180" s="75">
        <f t="shared" si="41"/>
        <v>277.67</v>
      </c>
      <c r="K180" s="125">
        <f t="shared" si="42"/>
        <v>1110.68</v>
      </c>
    </row>
    <row r="181" spans="1:11" ht="38.25" x14ac:dyDescent="0.25">
      <c r="A181" s="126" t="s">
        <v>528</v>
      </c>
      <c r="B181" s="70" t="s">
        <v>53</v>
      </c>
      <c r="C181" s="86">
        <v>151811</v>
      </c>
      <c r="D181" s="94" t="s">
        <v>326</v>
      </c>
      <c r="E181" s="87" t="s">
        <v>215</v>
      </c>
      <c r="F181" s="93">
        <f>CALC!L649</f>
        <v>2</v>
      </c>
      <c r="G181" s="73">
        <v>173.26</v>
      </c>
      <c r="H181" s="92">
        <v>0.309</v>
      </c>
      <c r="I181" s="75">
        <f t="shared" si="40"/>
        <v>132.36058059587472</v>
      </c>
      <c r="J181" s="75">
        <f t="shared" si="41"/>
        <v>173.26</v>
      </c>
      <c r="K181" s="125">
        <f t="shared" si="42"/>
        <v>346.52</v>
      </c>
    </row>
    <row r="182" spans="1:11" ht="38.25" x14ac:dyDescent="0.25">
      <c r="A182" s="126" t="s">
        <v>529</v>
      </c>
      <c r="B182" s="70" t="s">
        <v>53</v>
      </c>
      <c r="C182" s="86">
        <v>151815</v>
      </c>
      <c r="D182" s="94" t="s">
        <v>327</v>
      </c>
      <c r="E182" s="87" t="s">
        <v>215</v>
      </c>
      <c r="F182" s="93">
        <f>CALC!L654</f>
        <v>8</v>
      </c>
      <c r="G182" s="73">
        <v>118.5</v>
      </c>
      <c r="H182" s="92">
        <v>0.309</v>
      </c>
      <c r="I182" s="75">
        <f t="shared" si="40"/>
        <v>90.527119938884653</v>
      </c>
      <c r="J182" s="75">
        <f t="shared" si="41"/>
        <v>118.5</v>
      </c>
      <c r="K182" s="125">
        <f t="shared" si="42"/>
        <v>948</v>
      </c>
    </row>
    <row r="183" spans="1:11" ht="38.25" x14ac:dyDescent="0.25">
      <c r="A183" s="126" t="s">
        <v>530</v>
      </c>
      <c r="B183" s="70" t="s">
        <v>53</v>
      </c>
      <c r="C183" s="86">
        <v>151816</v>
      </c>
      <c r="D183" s="94" t="s">
        <v>328</v>
      </c>
      <c r="E183" s="87" t="s">
        <v>215</v>
      </c>
      <c r="F183" s="93">
        <f>CALC!L659</f>
        <v>2</v>
      </c>
      <c r="G183" s="73">
        <v>206.73</v>
      </c>
      <c r="H183" s="92">
        <v>0.309</v>
      </c>
      <c r="I183" s="75">
        <f t="shared" ref="I183" si="43">G183/(1+H183)</f>
        <v>157.92971734148205</v>
      </c>
      <c r="J183" s="75">
        <f t="shared" si="41"/>
        <v>206.73</v>
      </c>
      <c r="K183" s="125">
        <f t="shared" si="42"/>
        <v>413.46</v>
      </c>
    </row>
    <row r="184" spans="1:11" x14ac:dyDescent="0.25">
      <c r="A184" s="258" t="s">
        <v>482</v>
      </c>
      <c r="B184" s="259"/>
      <c r="C184" s="259"/>
      <c r="D184" s="259"/>
      <c r="E184" s="259"/>
      <c r="F184" s="259"/>
      <c r="G184" s="259"/>
      <c r="H184" s="259"/>
      <c r="I184" s="259"/>
      <c r="J184" s="259"/>
      <c r="K184" s="127">
        <f>SUM(K148:K183)</f>
        <v>20977.259999999995</v>
      </c>
    </row>
    <row r="185" spans="1:11" x14ac:dyDescent="0.25">
      <c r="A185" s="256" t="s">
        <v>297</v>
      </c>
      <c r="B185" s="257"/>
      <c r="C185" s="257"/>
      <c r="D185" s="266" t="s">
        <v>269</v>
      </c>
      <c r="E185" s="266"/>
      <c r="F185" s="266"/>
      <c r="G185" s="266"/>
      <c r="H185" s="266"/>
      <c r="I185" s="266"/>
      <c r="J185" s="266"/>
      <c r="K185" s="267"/>
    </row>
    <row r="186" spans="1:11" x14ac:dyDescent="0.25">
      <c r="A186" s="274" t="s">
        <v>299</v>
      </c>
      <c r="B186" s="275"/>
      <c r="C186" s="275"/>
      <c r="D186" s="268" t="s">
        <v>276</v>
      </c>
      <c r="E186" s="268"/>
      <c r="F186" s="268"/>
      <c r="G186" s="268"/>
      <c r="H186" s="268"/>
      <c r="I186" s="268"/>
      <c r="J186" s="268"/>
      <c r="K186" s="269"/>
    </row>
    <row r="187" spans="1:11" ht="25.5" x14ac:dyDescent="0.25">
      <c r="A187" s="126" t="s">
        <v>300</v>
      </c>
      <c r="B187" s="70" t="s">
        <v>53</v>
      </c>
      <c r="C187" s="86">
        <v>170101</v>
      </c>
      <c r="D187" s="94" t="s">
        <v>277</v>
      </c>
      <c r="E187" s="76" t="s">
        <v>215</v>
      </c>
      <c r="F187" s="98">
        <f>CALC!L666</f>
        <v>2</v>
      </c>
      <c r="G187" s="73">
        <v>543.85</v>
      </c>
      <c r="H187" s="92">
        <v>0.309</v>
      </c>
      <c r="I187" s="75">
        <f t="shared" ref="I187:I190" si="44">G187/(1+H187)</f>
        <v>415.46982429335372</v>
      </c>
      <c r="J187" s="75">
        <f>I187*(1+$K$5)</f>
        <v>543.85</v>
      </c>
      <c r="K187" s="125">
        <f>F187*J187</f>
        <v>1087.7</v>
      </c>
    </row>
    <row r="188" spans="1:11" ht="25.5" x14ac:dyDescent="0.25">
      <c r="A188" s="126" t="s">
        <v>309</v>
      </c>
      <c r="B188" s="70" t="s">
        <v>53</v>
      </c>
      <c r="C188" s="86">
        <v>170108</v>
      </c>
      <c r="D188" s="94" t="s">
        <v>278</v>
      </c>
      <c r="E188" s="76" t="s">
        <v>215</v>
      </c>
      <c r="F188" s="98">
        <f>CALC!L671</f>
        <v>2</v>
      </c>
      <c r="G188" s="73">
        <v>74.42</v>
      </c>
      <c r="H188" s="92">
        <v>0.309</v>
      </c>
      <c r="I188" s="75">
        <f t="shared" si="44"/>
        <v>56.852559205500384</v>
      </c>
      <c r="J188" s="75">
        <f>I188*(1+$K$5)</f>
        <v>74.42</v>
      </c>
      <c r="K188" s="125">
        <f>F188*J188</f>
        <v>148.84</v>
      </c>
    </row>
    <row r="189" spans="1:11" ht="16.5" customHeight="1" x14ac:dyDescent="0.25">
      <c r="A189" s="126" t="s">
        <v>451</v>
      </c>
      <c r="B189" s="70" t="s">
        <v>53</v>
      </c>
      <c r="C189" s="86">
        <v>170111</v>
      </c>
      <c r="D189" s="94" t="s">
        <v>279</v>
      </c>
      <c r="E189" s="76" t="s">
        <v>215</v>
      </c>
      <c r="F189" s="98">
        <f>CALC!L676</f>
        <v>2</v>
      </c>
      <c r="G189" s="73">
        <v>77.17</v>
      </c>
      <c r="H189" s="92">
        <v>0.309</v>
      </c>
      <c r="I189" s="75">
        <f t="shared" si="44"/>
        <v>58.953399541634838</v>
      </c>
      <c r="J189" s="75">
        <f>I189*(1+$K$5)</f>
        <v>77.17</v>
      </c>
      <c r="K189" s="125">
        <f>F189*J189</f>
        <v>154.34</v>
      </c>
    </row>
    <row r="190" spans="1:11" ht="25.5" x14ac:dyDescent="0.25">
      <c r="A190" s="126" t="s">
        <v>452</v>
      </c>
      <c r="B190" s="70" t="s">
        <v>53</v>
      </c>
      <c r="C190" s="86">
        <v>170116</v>
      </c>
      <c r="D190" s="94" t="s">
        <v>280</v>
      </c>
      <c r="E190" s="76" t="s">
        <v>215</v>
      </c>
      <c r="F190" s="98">
        <f>CALC!L681</f>
        <v>2</v>
      </c>
      <c r="G190" s="73">
        <v>411.47</v>
      </c>
      <c r="H190" s="92">
        <v>0.309</v>
      </c>
      <c r="I190" s="75">
        <f t="shared" si="44"/>
        <v>314.33919022154322</v>
      </c>
      <c r="J190" s="75">
        <f>I190*(1+$K$5)</f>
        <v>411.47000000000008</v>
      </c>
      <c r="K190" s="125">
        <f>F190*J190</f>
        <v>822.94000000000017</v>
      </c>
    </row>
    <row r="191" spans="1:11" x14ac:dyDescent="0.25">
      <c r="A191" s="274" t="s">
        <v>330</v>
      </c>
      <c r="B191" s="275"/>
      <c r="C191" s="275"/>
      <c r="D191" s="268" t="s">
        <v>282</v>
      </c>
      <c r="E191" s="268"/>
      <c r="F191" s="268"/>
      <c r="G191" s="268"/>
      <c r="H191" s="268"/>
      <c r="I191" s="268"/>
      <c r="J191" s="268"/>
      <c r="K191" s="269"/>
    </row>
    <row r="192" spans="1:11" x14ac:dyDescent="0.25">
      <c r="A192" s="126" t="s">
        <v>331</v>
      </c>
      <c r="B192" s="70" t="s">
        <v>53</v>
      </c>
      <c r="C192" s="70">
        <v>170220</v>
      </c>
      <c r="D192" s="94" t="s">
        <v>283</v>
      </c>
      <c r="E192" s="95" t="s">
        <v>24</v>
      </c>
      <c r="F192" s="97">
        <f>CALC!L687</f>
        <v>2.4</v>
      </c>
      <c r="G192" s="73">
        <v>362.59</v>
      </c>
      <c r="H192" s="92">
        <v>0.309</v>
      </c>
      <c r="I192" s="75">
        <f t="shared" ref="I192" si="45">G192/(1+H192)</f>
        <v>276.99770817417874</v>
      </c>
      <c r="J192" s="75">
        <f>I192*(1+$K$5)</f>
        <v>362.59</v>
      </c>
      <c r="K192" s="125">
        <f>F192*J192</f>
        <v>870.21599999999989</v>
      </c>
    </row>
    <row r="193" spans="1:11" x14ac:dyDescent="0.25">
      <c r="A193" s="274" t="s">
        <v>335</v>
      </c>
      <c r="B193" s="275"/>
      <c r="C193" s="275"/>
      <c r="D193" s="268" t="s">
        <v>284</v>
      </c>
      <c r="E193" s="268"/>
      <c r="F193" s="268"/>
      <c r="G193" s="268"/>
      <c r="H193" s="268"/>
      <c r="I193" s="268"/>
      <c r="J193" s="268"/>
      <c r="K193" s="269"/>
    </row>
    <row r="194" spans="1:11" ht="25.5" x14ac:dyDescent="0.25">
      <c r="A194" s="126" t="s">
        <v>453</v>
      </c>
      <c r="B194" s="70" t="s">
        <v>53</v>
      </c>
      <c r="C194" s="70">
        <v>170304</v>
      </c>
      <c r="D194" s="94" t="s">
        <v>285</v>
      </c>
      <c r="E194" s="76" t="s">
        <v>215</v>
      </c>
      <c r="F194" s="93">
        <f>CALC!L693</f>
        <v>2</v>
      </c>
      <c r="G194" s="73">
        <v>109.14</v>
      </c>
      <c r="H194" s="92">
        <v>0.309</v>
      </c>
      <c r="I194" s="75">
        <f t="shared" ref="I194:I198" si="46">G194/(1+H194)</f>
        <v>83.376623376623385</v>
      </c>
      <c r="J194" s="75">
        <f>I194*(1+$K$5)</f>
        <v>109.14</v>
      </c>
      <c r="K194" s="125">
        <f>F194*J194</f>
        <v>218.28</v>
      </c>
    </row>
    <row r="195" spans="1:11" x14ac:dyDescent="0.25">
      <c r="A195" s="126" t="s">
        <v>454</v>
      </c>
      <c r="B195" s="70" t="s">
        <v>53</v>
      </c>
      <c r="C195" s="70">
        <v>170309</v>
      </c>
      <c r="D195" s="94" t="s">
        <v>286</v>
      </c>
      <c r="E195" s="76" t="s">
        <v>215</v>
      </c>
      <c r="F195" s="93">
        <f>CALC!L698</f>
        <v>1</v>
      </c>
      <c r="G195" s="73">
        <v>104.52</v>
      </c>
      <c r="H195" s="92">
        <v>0.309</v>
      </c>
      <c r="I195" s="75">
        <f t="shared" si="46"/>
        <v>79.847211611917501</v>
      </c>
      <c r="J195" s="75">
        <f>I195*(1+$K$5)</f>
        <v>104.52000000000001</v>
      </c>
      <c r="K195" s="125">
        <f>F195*J195</f>
        <v>104.52000000000001</v>
      </c>
    </row>
    <row r="196" spans="1:11" ht="25.5" x14ac:dyDescent="0.25">
      <c r="A196" s="126" t="s">
        <v>455</v>
      </c>
      <c r="B196" s="70" t="s">
        <v>53</v>
      </c>
      <c r="C196" s="70">
        <v>170315</v>
      </c>
      <c r="D196" s="94" t="s">
        <v>287</v>
      </c>
      <c r="E196" s="76" t="s">
        <v>215</v>
      </c>
      <c r="F196" s="93">
        <f>CALC!L703</f>
        <v>3</v>
      </c>
      <c r="G196" s="73">
        <v>121.54</v>
      </c>
      <c r="H196" s="92">
        <v>0.309</v>
      </c>
      <c r="I196" s="75">
        <f t="shared" si="46"/>
        <v>92.849503437738747</v>
      </c>
      <c r="J196" s="75">
        <f>I196*(1+$K$5)</f>
        <v>121.54000000000002</v>
      </c>
      <c r="K196" s="125">
        <f>F196*J196</f>
        <v>364.62000000000006</v>
      </c>
    </row>
    <row r="197" spans="1:11" ht="25.5" x14ac:dyDescent="0.25">
      <c r="A197" s="126" t="s">
        <v>456</v>
      </c>
      <c r="B197" s="70" t="s">
        <v>53</v>
      </c>
      <c r="C197" s="70">
        <v>170327</v>
      </c>
      <c r="D197" s="94" t="s">
        <v>264</v>
      </c>
      <c r="E197" s="76" t="s">
        <v>215</v>
      </c>
      <c r="F197" s="93">
        <f>CALC!L708</f>
        <v>1</v>
      </c>
      <c r="G197" s="73">
        <v>95.96</v>
      </c>
      <c r="H197" s="92">
        <v>0.309</v>
      </c>
      <c r="I197" s="75">
        <f t="shared" si="46"/>
        <v>73.307868601986243</v>
      </c>
      <c r="J197" s="75">
        <f>I197*(1+$K$5)</f>
        <v>95.96</v>
      </c>
      <c r="K197" s="125">
        <f>F197*J197</f>
        <v>95.96</v>
      </c>
    </row>
    <row r="198" spans="1:11" ht="25.5" x14ac:dyDescent="0.25">
      <c r="A198" s="126" t="s">
        <v>457</v>
      </c>
      <c r="B198" s="70" t="s">
        <v>53</v>
      </c>
      <c r="C198" s="95">
        <v>170329</v>
      </c>
      <c r="D198" s="94" t="s">
        <v>265</v>
      </c>
      <c r="E198" s="76" t="s">
        <v>215</v>
      </c>
      <c r="F198" s="93">
        <f>CALC!L713</f>
        <v>3</v>
      </c>
      <c r="G198" s="73">
        <v>124.71</v>
      </c>
      <c r="H198" s="92">
        <v>0.309</v>
      </c>
      <c r="I198" s="75">
        <f t="shared" si="46"/>
        <v>95.271199388846441</v>
      </c>
      <c r="J198" s="75">
        <f>I198*(1+$K$5)</f>
        <v>124.70999999999998</v>
      </c>
      <c r="K198" s="125">
        <f>F198*J198</f>
        <v>374.12999999999994</v>
      </c>
    </row>
    <row r="199" spans="1:11" x14ac:dyDescent="0.25">
      <c r="A199" s="274" t="s">
        <v>458</v>
      </c>
      <c r="B199" s="275"/>
      <c r="C199" s="275"/>
      <c r="D199" s="268" t="s">
        <v>267</v>
      </c>
      <c r="E199" s="268"/>
      <c r="F199" s="268"/>
      <c r="G199" s="268"/>
      <c r="H199" s="268"/>
      <c r="I199" s="268"/>
      <c r="J199" s="268"/>
      <c r="K199" s="269"/>
    </row>
    <row r="200" spans="1:11" ht="38.25" x14ac:dyDescent="0.25">
      <c r="A200" s="126" t="s">
        <v>459</v>
      </c>
      <c r="B200" s="70" t="s">
        <v>53</v>
      </c>
      <c r="C200" s="76">
        <v>170510</v>
      </c>
      <c r="D200" s="94" t="s">
        <v>266</v>
      </c>
      <c r="E200" s="76" t="s">
        <v>215</v>
      </c>
      <c r="F200" s="98">
        <f>CALC!L719</f>
        <v>1</v>
      </c>
      <c r="G200" s="73">
        <v>4432.16</v>
      </c>
      <c r="H200" s="92">
        <v>0.309</v>
      </c>
      <c r="I200" s="75">
        <f t="shared" ref="I200:I204" si="47">G200/(1+H200)</f>
        <v>3385.9129106187929</v>
      </c>
      <c r="J200" s="75">
        <f>I200*(1+$K$5)</f>
        <v>4432.16</v>
      </c>
      <c r="K200" s="125">
        <f>F200*J200</f>
        <v>4432.16</v>
      </c>
    </row>
    <row r="201" spans="1:11" ht="25.5" x14ac:dyDescent="0.25">
      <c r="A201" s="126" t="s">
        <v>460</v>
      </c>
      <c r="B201" s="70" t="s">
        <v>53</v>
      </c>
      <c r="C201" s="76">
        <v>170519</v>
      </c>
      <c r="D201" s="94" t="s">
        <v>281</v>
      </c>
      <c r="E201" s="76" t="s">
        <v>215</v>
      </c>
      <c r="F201" s="98">
        <f>CALC!L724</f>
        <v>2</v>
      </c>
      <c r="G201" s="73">
        <v>281.39999999999998</v>
      </c>
      <c r="H201" s="92">
        <v>0.309</v>
      </c>
      <c r="I201" s="75">
        <f t="shared" si="47"/>
        <v>214.97326203208556</v>
      </c>
      <c r="J201" s="75">
        <f>I201*(1+$K$5)</f>
        <v>281.39999999999998</v>
      </c>
      <c r="K201" s="125">
        <f>F201*J201</f>
        <v>562.79999999999995</v>
      </c>
    </row>
    <row r="202" spans="1:11" ht="25.5" x14ac:dyDescent="0.25">
      <c r="A202" s="126" t="s">
        <v>461</v>
      </c>
      <c r="B202" s="70" t="s">
        <v>53</v>
      </c>
      <c r="C202" s="76">
        <v>170530</v>
      </c>
      <c r="D202" s="94" t="s">
        <v>294</v>
      </c>
      <c r="E202" s="76" t="s">
        <v>215</v>
      </c>
      <c r="F202" s="98">
        <f>CALC!L729</f>
        <v>1</v>
      </c>
      <c r="G202" s="73">
        <v>395.63</v>
      </c>
      <c r="H202" s="92">
        <v>0.309</v>
      </c>
      <c r="I202" s="75">
        <f t="shared" si="47"/>
        <v>302.2383498854087</v>
      </c>
      <c r="J202" s="75">
        <f>I202*(1+$K$5)</f>
        <v>395.62999999999994</v>
      </c>
      <c r="K202" s="125">
        <f>F202*J202</f>
        <v>395.62999999999994</v>
      </c>
    </row>
    <row r="203" spans="1:11" ht="25.5" x14ac:dyDescent="0.25">
      <c r="A203" s="126" t="s">
        <v>462</v>
      </c>
      <c r="B203" s="70" t="s">
        <v>53</v>
      </c>
      <c r="C203" s="76">
        <v>170540</v>
      </c>
      <c r="D203" s="94" t="s">
        <v>295</v>
      </c>
      <c r="E203" s="76" t="s">
        <v>215</v>
      </c>
      <c r="F203" s="98">
        <f>CALC!L734</f>
        <v>2</v>
      </c>
      <c r="G203" s="73">
        <v>666.06</v>
      </c>
      <c r="H203" s="92">
        <v>0.309</v>
      </c>
      <c r="I203" s="75">
        <f t="shared" si="47"/>
        <v>508.83116883116884</v>
      </c>
      <c r="J203" s="75">
        <f>I203*(1+$K$5)</f>
        <v>666.06</v>
      </c>
      <c r="K203" s="125">
        <f>F203*J203</f>
        <v>1332.12</v>
      </c>
    </row>
    <row r="204" spans="1:11" x14ac:dyDescent="0.25">
      <c r="A204" s="126" t="s">
        <v>463</v>
      </c>
      <c r="B204" s="70" t="s">
        <v>53</v>
      </c>
      <c r="C204" s="76">
        <v>170546</v>
      </c>
      <c r="D204" s="94" t="s">
        <v>293</v>
      </c>
      <c r="E204" s="76" t="s">
        <v>215</v>
      </c>
      <c r="F204" s="98">
        <f>CALC!L739</f>
        <v>1</v>
      </c>
      <c r="G204" s="73">
        <v>314.07</v>
      </c>
      <c r="H204" s="92">
        <v>0.309</v>
      </c>
      <c r="I204" s="75">
        <f t="shared" si="47"/>
        <v>239.93124522536289</v>
      </c>
      <c r="J204" s="75">
        <f>I204*(1+$K$5)</f>
        <v>314.07</v>
      </c>
      <c r="K204" s="125">
        <f>F204*J204</f>
        <v>314.07</v>
      </c>
    </row>
    <row r="205" spans="1:11" x14ac:dyDescent="0.25">
      <c r="A205" s="258" t="s">
        <v>482</v>
      </c>
      <c r="B205" s="259"/>
      <c r="C205" s="259"/>
      <c r="D205" s="259"/>
      <c r="E205" s="259"/>
      <c r="F205" s="259"/>
      <c r="G205" s="259"/>
      <c r="H205" s="259"/>
      <c r="I205" s="259"/>
      <c r="J205" s="259"/>
      <c r="K205" s="127">
        <f>SUM(K187:K204)</f>
        <v>11278.325999999997</v>
      </c>
    </row>
    <row r="206" spans="1:11" x14ac:dyDescent="0.25">
      <c r="A206" s="256" t="s">
        <v>338</v>
      </c>
      <c r="B206" s="257"/>
      <c r="C206" s="257"/>
      <c r="D206" s="266" t="s">
        <v>298</v>
      </c>
      <c r="E206" s="266"/>
      <c r="F206" s="266"/>
      <c r="G206" s="266"/>
      <c r="H206" s="266"/>
      <c r="I206" s="266"/>
      <c r="J206" s="266"/>
      <c r="K206" s="267"/>
    </row>
    <row r="207" spans="1:11" x14ac:dyDescent="0.25">
      <c r="A207" s="274" t="s">
        <v>342</v>
      </c>
      <c r="B207" s="275"/>
      <c r="C207" s="275"/>
      <c r="D207" s="268" t="s">
        <v>307</v>
      </c>
      <c r="E207" s="268"/>
      <c r="F207" s="268"/>
      <c r="G207" s="268"/>
      <c r="H207" s="268"/>
      <c r="I207" s="268"/>
      <c r="J207" s="268"/>
      <c r="K207" s="269"/>
    </row>
    <row r="208" spans="1:11" ht="25.5" x14ac:dyDescent="0.25">
      <c r="A208" s="126" t="s">
        <v>343</v>
      </c>
      <c r="B208" s="70" t="s">
        <v>53</v>
      </c>
      <c r="C208" s="70">
        <v>180101</v>
      </c>
      <c r="D208" s="94" t="s">
        <v>306</v>
      </c>
      <c r="E208" s="76" t="s">
        <v>215</v>
      </c>
      <c r="F208" s="98">
        <f>CALC!L746</f>
        <v>17</v>
      </c>
      <c r="G208" s="73">
        <v>99.6</v>
      </c>
      <c r="H208" s="92">
        <v>0.309</v>
      </c>
      <c r="I208" s="75">
        <f t="shared" ref="I208:I210" si="48">G208/(1+H208)</f>
        <v>76.088617265087848</v>
      </c>
      <c r="J208" s="75">
        <f>I208*(1+$K$5)</f>
        <v>99.6</v>
      </c>
      <c r="K208" s="125">
        <f>F208*J208</f>
        <v>1693.1999999999998</v>
      </c>
    </row>
    <row r="209" spans="1:11" ht="25.5" x14ac:dyDescent="0.25">
      <c r="A209" s="126" t="s">
        <v>346</v>
      </c>
      <c r="B209" s="70" t="s">
        <v>53</v>
      </c>
      <c r="C209" s="70">
        <v>180102</v>
      </c>
      <c r="D209" s="94" t="s">
        <v>308</v>
      </c>
      <c r="E209" s="76" t="s">
        <v>215</v>
      </c>
      <c r="F209" s="98">
        <f>CALC!L751</f>
        <v>9</v>
      </c>
      <c r="G209" s="73">
        <v>112.23</v>
      </c>
      <c r="H209" s="92">
        <v>0.309</v>
      </c>
      <c r="I209" s="75">
        <f t="shared" si="48"/>
        <v>85.737203972498094</v>
      </c>
      <c r="J209" s="75">
        <f>I209*(1+$K$5)</f>
        <v>112.23</v>
      </c>
      <c r="K209" s="125">
        <f>F209*J209</f>
        <v>1010.07</v>
      </c>
    </row>
    <row r="210" spans="1:11" x14ac:dyDescent="0.25">
      <c r="A210" s="126" t="s">
        <v>347</v>
      </c>
      <c r="B210" s="70" t="s">
        <v>53</v>
      </c>
      <c r="C210" s="95">
        <v>180110</v>
      </c>
      <c r="D210" s="94" t="s">
        <v>329</v>
      </c>
      <c r="E210" s="76" t="s">
        <v>215</v>
      </c>
      <c r="F210" s="98">
        <f>CALC!L756</f>
        <v>4</v>
      </c>
      <c r="G210" s="73">
        <v>94.9</v>
      </c>
      <c r="H210" s="92">
        <v>0.309</v>
      </c>
      <c r="I210" s="75">
        <f t="shared" si="48"/>
        <v>72.498090145148979</v>
      </c>
      <c r="J210" s="75">
        <f>I210*(1+$K$5)</f>
        <v>94.9</v>
      </c>
      <c r="K210" s="125">
        <f>F210*J210</f>
        <v>379.6</v>
      </c>
    </row>
    <row r="211" spans="1:11" x14ac:dyDescent="0.25">
      <c r="A211" s="274" t="s">
        <v>348</v>
      </c>
      <c r="B211" s="275"/>
      <c r="C211" s="275"/>
      <c r="D211" s="268" t="s">
        <v>464</v>
      </c>
      <c r="E211" s="268"/>
      <c r="F211" s="268"/>
      <c r="G211" s="268"/>
      <c r="H211" s="268"/>
      <c r="I211" s="268"/>
      <c r="J211" s="268"/>
      <c r="K211" s="269"/>
    </row>
    <row r="212" spans="1:11" ht="25.5" x14ac:dyDescent="0.25">
      <c r="A212" s="126" t="s">
        <v>349</v>
      </c>
      <c r="B212" s="70" t="s">
        <v>53</v>
      </c>
      <c r="C212" s="70">
        <v>180201</v>
      </c>
      <c r="D212" s="94" t="s">
        <v>332</v>
      </c>
      <c r="E212" s="76" t="s">
        <v>215</v>
      </c>
      <c r="F212" s="98">
        <f>CALC!L762</f>
        <v>13</v>
      </c>
      <c r="G212" s="73">
        <v>28.16</v>
      </c>
      <c r="H212" s="92">
        <v>0.309</v>
      </c>
      <c r="I212" s="75">
        <f t="shared" ref="I212:I214" si="49">G212/(1+H212)</f>
        <v>21.512605042016808</v>
      </c>
      <c r="J212" s="75">
        <f>I212*(1+$K$5)</f>
        <v>28.16</v>
      </c>
      <c r="K212" s="125">
        <f>F212*J212</f>
        <v>366.08</v>
      </c>
    </row>
    <row r="213" spans="1:11" ht="25.5" x14ac:dyDescent="0.25">
      <c r="A213" s="126" t="s">
        <v>465</v>
      </c>
      <c r="B213" s="70" t="s">
        <v>53</v>
      </c>
      <c r="C213" s="95">
        <v>180207</v>
      </c>
      <c r="D213" s="94" t="s">
        <v>333</v>
      </c>
      <c r="E213" s="76" t="s">
        <v>215</v>
      </c>
      <c r="F213" s="98">
        <f>CALC!L767</f>
        <v>3</v>
      </c>
      <c r="G213" s="73">
        <v>42.4</v>
      </c>
      <c r="H213" s="92">
        <v>0.309</v>
      </c>
      <c r="I213" s="75">
        <f t="shared" si="49"/>
        <v>32.391138273491215</v>
      </c>
      <c r="J213" s="75">
        <f>I213*(1+$K$5)</f>
        <v>42.4</v>
      </c>
      <c r="K213" s="125">
        <f>F213*J213</f>
        <v>127.19999999999999</v>
      </c>
    </row>
    <row r="214" spans="1:11" x14ac:dyDescent="0.25">
      <c r="A214" s="126" t="s">
        <v>466</v>
      </c>
      <c r="B214" s="70" t="s">
        <v>53</v>
      </c>
      <c r="C214" s="95">
        <v>180210</v>
      </c>
      <c r="D214" s="94" t="s">
        <v>334</v>
      </c>
      <c r="E214" s="76" t="s">
        <v>215</v>
      </c>
      <c r="F214" s="98">
        <f>CALC!L772</f>
        <v>4</v>
      </c>
      <c r="G214" s="73">
        <v>31.08</v>
      </c>
      <c r="H214" s="92">
        <v>0.309</v>
      </c>
      <c r="I214" s="75">
        <f t="shared" si="49"/>
        <v>23.743315508021389</v>
      </c>
      <c r="J214" s="75">
        <f>I214*(1+$K$5)</f>
        <v>31.08</v>
      </c>
      <c r="K214" s="125">
        <f>F214*J214</f>
        <v>124.32</v>
      </c>
    </row>
    <row r="215" spans="1:11" x14ac:dyDescent="0.25">
      <c r="A215" s="274" t="s">
        <v>352</v>
      </c>
      <c r="B215" s="275"/>
      <c r="C215" s="275"/>
      <c r="D215" s="268" t="s">
        <v>516</v>
      </c>
      <c r="E215" s="268"/>
      <c r="F215" s="268"/>
      <c r="G215" s="268"/>
      <c r="H215" s="268"/>
      <c r="I215" s="268"/>
      <c r="J215" s="268"/>
      <c r="K215" s="269"/>
    </row>
    <row r="216" spans="1:11" ht="25.5" x14ac:dyDescent="0.25">
      <c r="A216" s="126" t="s">
        <v>353</v>
      </c>
      <c r="B216" s="70" t="s">
        <v>53</v>
      </c>
      <c r="C216" s="70">
        <f>CALC!C774</f>
        <v>180303</v>
      </c>
      <c r="D216" s="94" t="s">
        <v>332</v>
      </c>
      <c r="E216" s="76" t="s">
        <v>215</v>
      </c>
      <c r="F216" s="98">
        <v>1</v>
      </c>
      <c r="G216" s="73">
        <v>1267.74</v>
      </c>
      <c r="H216" s="92">
        <v>0.309</v>
      </c>
      <c r="I216" s="75">
        <f t="shared" ref="I216" si="50">G216/(1+H216)</f>
        <v>968.47975553857907</v>
      </c>
      <c r="J216" s="75">
        <f>I216*(1+$K$5)</f>
        <v>1267.74</v>
      </c>
      <c r="K216" s="125">
        <f>F216*J216</f>
        <v>1267.74</v>
      </c>
    </row>
    <row r="217" spans="1:11" x14ac:dyDescent="0.25">
      <c r="A217" s="274" t="s">
        <v>517</v>
      </c>
      <c r="B217" s="275"/>
      <c r="C217" s="275"/>
      <c r="D217" s="268" t="s">
        <v>336</v>
      </c>
      <c r="E217" s="268"/>
      <c r="F217" s="268"/>
      <c r="G217" s="268"/>
      <c r="H217" s="268"/>
      <c r="I217" s="268"/>
      <c r="J217" s="268"/>
      <c r="K217" s="269"/>
    </row>
    <row r="218" spans="1:11" ht="27" customHeight="1" x14ac:dyDescent="0.25">
      <c r="A218" s="126" t="s">
        <v>518</v>
      </c>
      <c r="B218" s="70" t="s">
        <v>53</v>
      </c>
      <c r="C218" s="70">
        <v>180702</v>
      </c>
      <c r="D218" s="94" t="s">
        <v>337</v>
      </c>
      <c r="E218" s="76" t="s">
        <v>215</v>
      </c>
      <c r="F218" s="98">
        <f>CALC!L784</f>
        <v>8</v>
      </c>
      <c r="G218" s="73">
        <v>210.54</v>
      </c>
      <c r="H218" s="92">
        <v>0.309</v>
      </c>
      <c r="I218" s="75">
        <f t="shared" ref="I218" si="51">G218/(1+H218)</f>
        <v>160.84033613445379</v>
      </c>
      <c r="J218" s="75">
        <f>I218*(1+$K$5)</f>
        <v>210.54</v>
      </c>
      <c r="K218" s="125">
        <f>F218*J218</f>
        <v>1684.32</v>
      </c>
    </row>
    <row r="219" spans="1:11" x14ac:dyDescent="0.25">
      <c r="A219" s="258" t="s">
        <v>482</v>
      </c>
      <c r="B219" s="259"/>
      <c r="C219" s="259"/>
      <c r="D219" s="259"/>
      <c r="E219" s="259"/>
      <c r="F219" s="259"/>
      <c r="G219" s="259"/>
      <c r="H219" s="259"/>
      <c r="I219" s="259"/>
      <c r="J219" s="259"/>
      <c r="K219" s="127">
        <f>SUM(K208:K218)</f>
        <v>6652.53</v>
      </c>
    </row>
    <row r="220" spans="1:11" x14ac:dyDescent="0.25">
      <c r="A220" s="256" t="s">
        <v>355</v>
      </c>
      <c r="B220" s="257"/>
      <c r="C220" s="257"/>
      <c r="D220" s="266" t="s">
        <v>339</v>
      </c>
      <c r="E220" s="266"/>
      <c r="F220" s="266"/>
      <c r="G220" s="266"/>
      <c r="H220" s="266"/>
      <c r="I220" s="266"/>
      <c r="J220" s="266"/>
      <c r="K220" s="267"/>
    </row>
    <row r="221" spans="1:11" x14ac:dyDescent="0.25">
      <c r="A221" s="274" t="s">
        <v>359</v>
      </c>
      <c r="B221" s="275"/>
      <c r="C221" s="275"/>
      <c r="D221" s="268" t="s">
        <v>340</v>
      </c>
      <c r="E221" s="268"/>
      <c r="F221" s="268"/>
      <c r="G221" s="268"/>
      <c r="H221" s="268"/>
      <c r="I221" s="268"/>
      <c r="J221" s="268"/>
      <c r="K221" s="269"/>
    </row>
    <row r="222" spans="1:11" ht="25.5" x14ac:dyDescent="0.25">
      <c r="A222" s="126" t="s">
        <v>360</v>
      </c>
      <c r="B222" s="70" t="s">
        <v>53</v>
      </c>
      <c r="C222" s="70">
        <v>190101</v>
      </c>
      <c r="D222" s="94" t="s">
        <v>341</v>
      </c>
      <c r="E222" s="76" t="s">
        <v>24</v>
      </c>
      <c r="F222" s="98">
        <f>CALC!L801</f>
        <v>413.67630000000008</v>
      </c>
      <c r="G222" s="73">
        <v>11.94</v>
      </c>
      <c r="H222" s="92">
        <v>0.309</v>
      </c>
      <c r="I222" s="75">
        <f t="shared" ref="I222:I224" si="52">G222/(1+H222)</f>
        <v>9.1214667685255915</v>
      </c>
      <c r="J222" s="75">
        <f>I222*(1+$K$5)</f>
        <v>11.94</v>
      </c>
      <c r="K222" s="125">
        <f>F222*J222</f>
        <v>4939.2950220000012</v>
      </c>
    </row>
    <row r="223" spans="1:11" ht="25.5" x14ac:dyDescent="0.25">
      <c r="A223" s="126" t="s">
        <v>467</v>
      </c>
      <c r="B223" s="70" t="s">
        <v>53</v>
      </c>
      <c r="C223" s="95">
        <v>190105</v>
      </c>
      <c r="D223" s="94" t="s">
        <v>344</v>
      </c>
      <c r="E223" s="76" t="s">
        <v>24</v>
      </c>
      <c r="F223" s="98">
        <f>CALC!L808</f>
        <v>83.55</v>
      </c>
      <c r="G223" s="73">
        <v>23.94</v>
      </c>
      <c r="H223" s="92">
        <v>0.309</v>
      </c>
      <c r="I223" s="75">
        <f t="shared" si="52"/>
        <v>18.288770053475936</v>
      </c>
      <c r="J223" s="75">
        <f>I223*(1+$K$5)</f>
        <v>23.939999999999998</v>
      </c>
      <c r="K223" s="125">
        <f>F223*J223</f>
        <v>2000.1869999999997</v>
      </c>
    </row>
    <row r="224" spans="1:11" ht="25.5" x14ac:dyDescent="0.25">
      <c r="A224" s="126" t="s">
        <v>468</v>
      </c>
      <c r="B224" s="70" t="s">
        <v>53</v>
      </c>
      <c r="C224" s="95">
        <v>190117</v>
      </c>
      <c r="D224" s="94" t="s">
        <v>345</v>
      </c>
      <c r="E224" s="76" t="s">
        <v>24</v>
      </c>
      <c r="F224" s="98">
        <f>CALC!L823</f>
        <v>422.13630000000006</v>
      </c>
      <c r="G224" s="73">
        <v>18.13</v>
      </c>
      <c r="H224" s="92">
        <v>0.309</v>
      </c>
      <c r="I224" s="75">
        <f t="shared" si="52"/>
        <v>13.850267379679144</v>
      </c>
      <c r="J224" s="75">
        <f>I224*(1+$K$5)</f>
        <v>18.13</v>
      </c>
      <c r="K224" s="125">
        <f>F224*J224</f>
        <v>7653.3311190000004</v>
      </c>
    </row>
    <row r="225" spans="1:11" x14ac:dyDescent="0.25">
      <c r="A225" s="274" t="s">
        <v>361</v>
      </c>
      <c r="B225" s="275"/>
      <c r="C225" s="275"/>
      <c r="D225" s="268" t="s">
        <v>351</v>
      </c>
      <c r="E225" s="268"/>
      <c r="F225" s="268"/>
      <c r="G225" s="268"/>
      <c r="H225" s="268"/>
      <c r="I225" s="268"/>
      <c r="J225" s="268"/>
      <c r="K225" s="269"/>
    </row>
    <row r="226" spans="1:11" ht="25.5" x14ac:dyDescent="0.25">
      <c r="A226" s="126" t="s">
        <v>362</v>
      </c>
      <c r="B226" s="70" t="s">
        <v>53</v>
      </c>
      <c r="C226" s="70">
        <v>190101</v>
      </c>
      <c r="D226" s="94" t="s">
        <v>350</v>
      </c>
      <c r="E226" s="76" t="s">
        <v>24</v>
      </c>
      <c r="F226" s="98">
        <f>CALC!L829</f>
        <v>3.7800000000000002</v>
      </c>
      <c r="G226" s="73">
        <v>21.99</v>
      </c>
      <c r="H226" s="92">
        <v>0.309</v>
      </c>
      <c r="I226" s="75">
        <f t="shared" ref="I226" si="53">G226/(1+H226)</f>
        <v>16.799083269671506</v>
      </c>
      <c r="J226" s="75">
        <f>I226*(1+$K$5)</f>
        <v>21.990000000000002</v>
      </c>
      <c r="K226" s="125">
        <f>F226*J226</f>
        <v>83.122200000000007</v>
      </c>
    </row>
    <row r="227" spans="1:11" x14ac:dyDescent="0.25">
      <c r="A227" s="274" t="s">
        <v>367</v>
      </c>
      <c r="B227" s="275"/>
      <c r="C227" s="275"/>
      <c r="D227" s="268" t="s">
        <v>469</v>
      </c>
      <c r="E227" s="268"/>
      <c r="F227" s="268"/>
      <c r="G227" s="268"/>
      <c r="H227" s="268"/>
      <c r="I227" s="268"/>
      <c r="J227" s="268"/>
      <c r="K227" s="269"/>
    </row>
    <row r="228" spans="1:11" ht="25.5" x14ac:dyDescent="0.25">
      <c r="A228" s="126" t="s">
        <v>368</v>
      </c>
      <c r="B228" s="70" t="s">
        <v>53</v>
      </c>
      <c r="C228" s="70">
        <v>190417</v>
      </c>
      <c r="D228" s="94" t="s">
        <v>354</v>
      </c>
      <c r="E228" s="76" t="s">
        <v>24</v>
      </c>
      <c r="F228" s="98">
        <f>CALC!L836</f>
        <v>8.4930000000000003</v>
      </c>
      <c r="G228" s="73">
        <v>18.399999999999999</v>
      </c>
      <c r="H228" s="92">
        <v>0.309</v>
      </c>
      <c r="I228" s="75">
        <f t="shared" ref="I228" si="54">G228/(1+H228)</f>
        <v>14.056531703590526</v>
      </c>
      <c r="J228" s="75">
        <f>I228*(1+$K$5)</f>
        <v>18.399999999999999</v>
      </c>
      <c r="K228" s="125">
        <f>F228*J228</f>
        <v>156.27119999999999</v>
      </c>
    </row>
    <row r="229" spans="1:11" x14ac:dyDescent="0.25">
      <c r="A229" s="258" t="s">
        <v>482</v>
      </c>
      <c r="B229" s="259"/>
      <c r="C229" s="259"/>
      <c r="D229" s="259"/>
      <c r="E229" s="259"/>
      <c r="F229" s="259"/>
      <c r="G229" s="259"/>
      <c r="H229" s="259"/>
      <c r="I229" s="259"/>
      <c r="J229" s="259"/>
      <c r="K229" s="127">
        <f>SUM(K222:K228)</f>
        <v>14832.206541000001</v>
      </c>
    </row>
    <row r="230" spans="1:11" x14ac:dyDescent="0.25">
      <c r="A230" s="256" t="s">
        <v>488</v>
      </c>
      <c r="B230" s="257"/>
      <c r="C230" s="257"/>
      <c r="D230" s="266" t="s">
        <v>356</v>
      </c>
      <c r="E230" s="266"/>
      <c r="F230" s="266"/>
      <c r="G230" s="266"/>
      <c r="H230" s="266"/>
      <c r="I230" s="266"/>
      <c r="J230" s="266"/>
      <c r="K230" s="267"/>
    </row>
    <row r="231" spans="1:11" x14ac:dyDescent="0.25">
      <c r="A231" s="274" t="s">
        <v>489</v>
      </c>
      <c r="B231" s="275"/>
      <c r="C231" s="275"/>
      <c r="D231" s="268" t="s">
        <v>357</v>
      </c>
      <c r="E231" s="268"/>
      <c r="F231" s="268"/>
      <c r="G231" s="268"/>
      <c r="H231" s="268"/>
      <c r="I231" s="268"/>
      <c r="J231" s="268"/>
      <c r="K231" s="269"/>
    </row>
    <row r="232" spans="1:11" ht="25.5" x14ac:dyDescent="0.25">
      <c r="A232" s="126" t="s">
        <v>490</v>
      </c>
      <c r="B232" s="88" t="s">
        <v>53</v>
      </c>
      <c r="C232" s="88">
        <v>200130</v>
      </c>
      <c r="D232" s="94" t="s">
        <v>358</v>
      </c>
      <c r="E232" s="95" t="s">
        <v>72</v>
      </c>
      <c r="F232" s="98">
        <f>CALC!L843</f>
        <v>76</v>
      </c>
      <c r="G232" s="73">
        <v>681.92</v>
      </c>
      <c r="H232" s="92">
        <v>0.309</v>
      </c>
      <c r="I232" s="75">
        <f t="shared" ref="I232" si="55">G232/(1+H232)</f>
        <v>520.94728800611153</v>
      </c>
      <c r="J232" s="75">
        <f>I232*(1+$K$5)</f>
        <v>681.92</v>
      </c>
      <c r="K232" s="125">
        <f>F232*J232</f>
        <v>51825.919999999998</v>
      </c>
    </row>
    <row r="233" spans="1:11" x14ac:dyDescent="0.25">
      <c r="A233" s="274" t="s">
        <v>491</v>
      </c>
      <c r="B233" s="275"/>
      <c r="C233" s="275"/>
      <c r="D233" s="268" t="s">
        <v>364</v>
      </c>
      <c r="E233" s="268"/>
      <c r="F233" s="268"/>
      <c r="G233" s="268"/>
      <c r="H233" s="268"/>
      <c r="I233" s="268"/>
      <c r="J233" s="268"/>
      <c r="K233" s="269"/>
    </row>
    <row r="234" spans="1:11" ht="25.5" x14ac:dyDescent="0.25">
      <c r="A234" s="126" t="s">
        <v>492</v>
      </c>
      <c r="B234" s="88" t="s">
        <v>53</v>
      </c>
      <c r="C234" s="88">
        <v>200209</v>
      </c>
      <c r="D234" s="94" t="s">
        <v>363</v>
      </c>
      <c r="E234" s="95" t="s">
        <v>24</v>
      </c>
      <c r="F234" s="97">
        <f>CALC!L849</f>
        <v>43.5</v>
      </c>
      <c r="G234" s="73">
        <v>120.01</v>
      </c>
      <c r="H234" s="92">
        <v>0.309</v>
      </c>
      <c r="I234" s="75">
        <f t="shared" ref="I234" si="56">G234/(1+H234)</f>
        <v>91.680672268907571</v>
      </c>
      <c r="J234" s="75">
        <f>I234*(1+$K$5)</f>
        <v>120.01</v>
      </c>
      <c r="K234" s="125">
        <f>F234*J234</f>
        <v>5220.4350000000004</v>
      </c>
    </row>
    <row r="235" spans="1:11" x14ac:dyDescent="0.25">
      <c r="A235" s="274" t="s">
        <v>493</v>
      </c>
      <c r="B235" s="275"/>
      <c r="C235" s="275"/>
      <c r="D235" s="268" t="s">
        <v>365</v>
      </c>
      <c r="E235" s="268"/>
      <c r="F235" s="268"/>
      <c r="G235" s="268"/>
      <c r="H235" s="268"/>
      <c r="I235" s="268"/>
      <c r="J235" s="268"/>
      <c r="K235" s="269"/>
    </row>
    <row r="236" spans="1:11" x14ac:dyDescent="0.25">
      <c r="A236" s="126" t="s">
        <v>494</v>
      </c>
      <c r="B236" s="88" t="s">
        <v>53</v>
      </c>
      <c r="C236" s="88">
        <v>200401</v>
      </c>
      <c r="D236" s="94" t="s">
        <v>366</v>
      </c>
      <c r="E236" s="95" t="s">
        <v>24</v>
      </c>
      <c r="F236" s="97">
        <f>CALC!L855</f>
        <v>134.19</v>
      </c>
      <c r="G236" s="73">
        <v>9.8800000000000008</v>
      </c>
      <c r="H236" s="92">
        <v>0.309</v>
      </c>
      <c r="I236" s="75">
        <f t="shared" ref="I236" si="57">G236/(1+H236)</f>
        <v>7.5477463712757844</v>
      </c>
      <c r="J236" s="75">
        <f>I236*(1+$K$5)</f>
        <v>9.8800000000000008</v>
      </c>
      <c r="K236" s="125">
        <f>F236*J236</f>
        <v>1325.7972</v>
      </c>
    </row>
    <row r="237" spans="1:11" x14ac:dyDescent="0.25">
      <c r="A237" s="278" t="s">
        <v>482</v>
      </c>
      <c r="B237" s="279"/>
      <c r="C237" s="279"/>
      <c r="D237" s="279"/>
      <c r="E237" s="279"/>
      <c r="F237" s="279"/>
      <c r="G237" s="279"/>
      <c r="H237" s="279"/>
      <c r="I237" s="279"/>
      <c r="J237" s="279"/>
      <c r="K237" s="127">
        <f>SUM(K232:K236)</f>
        <v>58372.152199999997</v>
      </c>
    </row>
    <row r="238" spans="1:11" x14ac:dyDescent="0.25">
      <c r="A238" s="256" t="s">
        <v>495</v>
      </c>
      <c r="B238" s="257"/>
      <c r="C238" s="257"/>
      <c r="D238" s="266" t="s">
        <v>369</v>
      </c>
      <c r="E238" s="266"/>
      <c r="F238" s="266"/>
      <c r="G238" s="266"/>
      <c r="H238" s="266"/>
      <c r="I238" s="266"/>
      <c r="J238" s="266"/>
      <c r="K238" s="267"/>
    </row>
    <row r="239" spans="1:11" x14ac:dyDescent="0.25">
      <c r="A239" s="274" t="s">
        <v>497</v>
      </c>
      <c r="B239" s="275"/>
      <c r="C239" s="275"/>
      <c r="D239" s="268" t="s">
        <v>370</v>
      </c>
      <c r="E239" s="268"/>
      <c r="F239" s="268"/>
      <c r="G239" s="268"/>
      <c r="H239" s="268"/>
      <c r="I239" s="268"/>
      <c r="J239" s="268"/>
      <c r="K239" s="269"/>
    </row>
    <row r="240" spans="1:11" ht="25.5" x14ac:dyDescent="0.25">
      <c r="A240" s="126" t="s">
        <v>496</v>
      </c>
      <c r="B240" s="88" t="s">
        <v>53</v>
      </c>
      <c r="C240" s="88">
        <v>210113</v>
      </c>
      <c r="D240" s="94" t="s">
        <v>371</v>
      </c>
      <c r="E240" s="95" t="s">
        <v>215</v>
      </c>
      <c r="F240" s="97">
        <f>CALC!L862</f>
        <v>2</v>
      </c>
      <c r="G240" s="73">
        <v>3636.69</v>
      </c>
      <c r="H240" s="92">
        <v>0.309</v>
      </c>
      <c r="I240" s="75">
        <f t="shared" ref="I240" si="58">G240/(1+H240)</f>
        <v>2778.2200152788391</v>
      </c>
      <c r="J240" s="75">
        <f>I240*(1+$K$5)</f>
        <v>3636.69</v>
      </c>
      <c r="K240" s="125">
        <f>F240*J240</f>
        <v>7273.38</v>
      </c>
    </row>
    <row r="241" spans="1:12" x14ac:dyDescent="0.25">
      <c r="A241" s="274" t="s">
        <v>498</v>
      </c>
      <c r="B241" s="275"/>
      <c r="C241" s="275"/>
      <c r="D241" s="268" t="s">
        <v>372</v>
      </c>
      <c r="E241" s="268"/>
      <c r="F241" s="268"/>
      <c r="G241" s="268"/>
      <c r="H241" s="268"/>
      <c r="I241" s="268"/>
      <c r="J241" s="268"/>
      <c r="K241" s="269"/>
    </row>
    <row r="242" spans="1:12" x14ac:dyDescent="0.25">
      <c r="A242" s="126" t="s">
        <v>499</v>
      </c>
      <c r="B242" s="88" t="s">
        <v>53</v>
      </c>
      <c r="C242" s="88">
        <v>210210</v>
      </c>
      <c r="D242" s="94" t="s">
        <v>373</v>
      </c>
      <c r="E242" s="95" t="s">
        <v>24</v>
      </c>
      <c r="F242" s="97">
        <f>CALC!L868</f>
        <v>3.84</v>
      </c>
      <c r="G242" s="73">
        <v>298.56</v>
      </c>
      <c r="H242" s="92">
        <v>0.309</v>
      </c>
      <c r="I242" s="75">
        <f t="shared" ref="I242" si="59">G242/(1+H242)</f>
        <v>228.08250572956456</v>
      </c>
      <c r="J242" s="75">
        <f>I242*(1+$K$5)</f>
        <v>298.56</v>
      </c>
      <c r="K242" s="125">
        <f>F242*J242</f>
        <v>1146.4703999999999</v>
      </c>
    </row>
    <row r="243" spans="1:12" x14ac:dyDescent="0.25">
      <c r="A243" s="278" t="s">
        <v>482</v>
      </c>
      <c r="B243" s="279"/>
      <c r="C243" s="279"/>
      <c r="D243" s="279"/>
      <c r="E243" s="279"/>
      <c r="F243" s="279"/>
      <c r="G243" s="279"/>
      <c r="H243" s="279"/>
      <c r="I243" s="279"/>
      <c r="J243" s="279"/>
      <c r="K243" s="127">
        <f>SUM(K240:K242)</f>
        <v>8419.8503999999994</v>
      </c>
    </row>
    <row r="244" spans="1:12" s="8" customFormat="1" ht="15.75" customHeight="1" thickBot="1" x14ac:dyDescent="0.3">
      <c r="A244" s="280" t="s">
        <v>474</v>
      </c>
      <c r="B244" s="281"/>
      <c r="C244" s="281"/>
      <c r="D244" s="281"/>
      <c r="E244" s="281"/>
      <c r="F244" s="281"/>
      <c r="G244" s="281"/>
      <c r="H244" s="281"/>
      <c r="I244" s="281"/>
      <c r="J244" s="281"/>
      <c r="K244" s="130">
        <f>K18+K25+K32+K47+K55+K61+K71+K77+K85+K89+K99+K109+K119+K145+K184+K205+K219+K229+K237+K243</f>
        <v>289537.44662554999</v>
      </c>
    </row>
    <row r="245" spans="1:12" ht="17.25" x14ac:dyDescent="0.3">
      <c r="A245" s="12"/>
      <c r="B245" s="13"/>
      <c r="C245" s="13"/>
      <c r="D245" s="13"/>
      <c r="E245" s="13"/>
      <c r="F245" s="13"/>
      <c r="G245" s="13"/>
      <c r="H245" s="13"/>
      <c r="I245" s="13"/>
      <c r="J245" s="13"/>
      <c r="K245" s="61"/>
    </row>
    <row r="246" spans="1:12" ht="17.25" x14ac:dyDescent="0.3">
      <c r="A246" s="12"/>
      <c r="B246" s="13"/>
      <c r="C246" s="13"/>
      <c r="D246" s="13"/>
      <c r="E246" s="13"/>
      <c r="F246" s="13"/>
      <c r="G246" s="13"/>
      <c r="H246" s="13"/>
      <c r="I246" s="13"/>
      <c r="J246" s="13"/>
      <c r="K246" s="61"/>
    </row>
    <row r="247" spans="1:12" ht="17.25" x14ac:dyDescent="0.3">
      <c r="A247" s="12"/>
      <c r="B247" s="13"/>
      <c r="C247" s="13"/>
      <c r="D247" s="13"/>
      <c r="E247" s="13"/>
      <c r="F247" s="13"/>
      <c r="G247" s="13"/>
      <c r="H247" s="13"/>
      <c r="I247" s="13"/>
      <c r="J247" s="13"/>
      <c r="K247" s="61"/>
    </row>
    <row r="248" spans="1:12" x14ac:dyDescent="0.25">
      <c r="A248" s="221" t="s">
        <v>543</v>
      </c>
      <c r="B248" s="221"/>
      <c r="C248" s="221"/>
      <c r="D248" s="221"/>
      <c r="E248" s="221"/>
      <c r="F248" s="221"/>
      <c r="G248" s="221"/>
      <c r="H248" s="221"/>
      <c r="I248" s="221"/>
      <c r="J248" s="221"/>
      <c r="K248" s="221"/>
      <c r="L248" s="221"/>
    </row>
    <row r="249" spans="1:12" x14ac:dyDescent="0.25">
      <c r="A249" s="107"/>
      <c r="B249" s="50"/>
      <c r="C249" s="107"/>
      <c r="D249" s="107"/>
      <c r="E249" s="107"/>
      <c r="F249" s="51"/>
      <c r="G249" s="51"/>
      <c r="H249" s="107"/>
      <c r="I249" s="107"/>
      <c r="J249" s="107"/>
      <c r="K249" s="107"/>
      <c r="L249" s="46"/>
    </row>
    <row r="250" spans="1:12" x14ac:dyDescent="0.25">
      <c r="A250" s="107"/>
      <c r="B250" s="50"/>
      <c r="C250" s="107"/>
      <c r="D250" s="107"/>
      <c r="E250" s="107"/>
      <c r="F250" s="51"/>
      <c r="G250" s="51"/>
      <c r="H250" s="107"/>
      <c r="I250" s="107"/>
      <c r="J250" s="107"/>
      <c r="K250" s="107"/>
      <c r="L250" s="46"/>
    </row>
    <row r="251" spans="1:12" x14ac:dyDescent="0.25">
      <c r="A251" s="46"/>
      <c r="B251" s="47"/>
      <c r="C251" s="46"/>
      <c r="D251" s="48"/>
      <c r="E251" s="48"/>
      <c r="F251" s="52"/>
      <c r="G251" s="52"/>
      <c r="H251" s="48"/>
      <c r="I251" s="48"/>
      <c r="J251" s="48"/>
      <c r="K251" s="48"/>
      <c r="L251" s="46"/>
    </row>
    <row r="252" spans="1:12" x14ac:dyDescent="0.25">
      <c r="A252" s="221" t="s">
        <v>75</v>
      </c>
      <c r="B252" s="221"/>
      <c r="C252" s="221"/>
      <c r="D252" s="221"/>
      <c r="E252" s="221"/>
      <c r="F252" s="221"/>
      <c r="G252" s="221"/>
      <c r="H252" s="221"/>
      <c r="I252" s="221"/>
      <c r="J252" s="221"/>
      <c r="K252" s="221"/>
      <c r="L252" s="221"/>
    </row>
    <row r="253" spans="1:12" x14ac:dyDescent="0.25">
      <c r="A253" s="221" t="s">
        <v>76</v>
      </c>
      <c r="B253" s="221"/>
      <c r="C253" s="221"/>
      <c r="D253" s="221"/>
      <c r="E253" s="221"/>
      <c r="F253" s="221"/>
      <c r="G253" s="221"/>
      <c r="H253" s="221"/>
      <c r="I253" s="221"/>
      <c r="J253" s="221"/>
      <c r="K253" s="221"/>
      <c r="L253" s="221"/>
    </row>
    <row r="254" spans="1:12" x14ac:dyDescent="0.25">
      <c r="F254"/>
    </row>
    <row r="255" spans="1:12" x14ac:dyDescent="0.25">
      <c r="F255"/>
    </row>
    <row r="256" spans="1:12" x14ac:dyDescent="0.25">
      <c r="F256"/>
    </row>
    <row r="257" spans="6:6" x14ac:dyDescent="0.25">
      <c r="F257"/>
    </row>
    <row r="258" spans="6:6" x14ac:dyDescent="0.25">
      <c r="F258"/>
    </row>
    <row r="259" spans="6:6" x14ac:dyDescent="0.25">
      <c r="F259"/>
    </row>
    <row r="260" spans="6:6" x14ac:dyDescent="0.25">
      <c r="F260"/>
    </row>
    <row r="261" spans="6:6" x14ac:dyDescent="0.25">
      <c r="F261"/>
    </row>
    <row r="262" spans="6:6" x14ac:dyDescent="0.25">
      <c r="F262"/>
    </row>
    <row r="263" spans="6:6" x14ac:dyDescent="0.25">
      <c r="F263"/>
    </row>
    <row r="264" spans="6:6" x14ac:dyDescent="0.25">
      <c r="F264"/>
    </row>
    <row r="265" spans="6:6" x14ac:dyDescent="0.25">
      <c r="F265"/>
    </row>
    <row r="266" spans="6:6" x14ac:dyDescent="0.25">
      <c r="F266"/>
    </row>
    <row r="267" spans="6:6" x14ac:dyDescent="0.25">
      <c r="F267"/>
    </row>
    <row r="268" spans="6:6" x14ac:dyDescent="0.25">
      <c r="F268"/>
    </row>
    <row r="269" spans="6:6" x14ac:dyDescent="0.25">
      <c r="F269"/>
    </row>
    <row r="270" spans="6:6" x14ac:dyDescent="0.25">
      <c r="F270"/>
    </row>
    <row r="271" spans="6:6" x14ac:dyDescent="0.25">
      <c r="F271"/>
    </row>
    <row r="272" spans="6:6" x14ac:dyDescent="0.25">
      <c r="F272"/>
    </row>
    <row r="273" spans="6:6" x14ac:dyDescent="0.25">
      <c r="F273"/>
    </row>
    <row r="274" spans="6:6" x14ac:dyDescent="0.25">
      <c r="F274"/>
    </row>
    <row r="275" spans="6:6" x14ac:dyDescent="0.25">
      <c r="F275"/>
    </row>
    <row r="276" spans="6:6" x14ac:dyDescent="0.25">
      <c r="F276"/>
    </row>
    <row r="277" spans="6:6" x14ac:dyDescent="0.25">
      <c r="F277"/>
    </row>
    <row r="278" spans="6:6" x14ac:dyDescent="0.25">
      <c r="F278"/>
    </row>
    <row r="279" spans="6:6" x14ac:dyDescent="0.25">
      <c r="F279"/>
    </row>
    <row r="280" spans="6:6" x14ac:dyDescent="0.25">
      <c r="F280"/>
    </row>
    <row r="281" spans="6:6" x14ac:dyDescent="0.25">
      <c r="F281"/>
    </row>
    <row r="282" spans="6:6" x14ac:dyDescent="0.25">
      <c r="F282"/>
    </row>
    <row r="283" spans="6:6" x14ac:dyDescent="0.25">
      <c r="F283"/>
    </row>
    <row r="284" spans="6:6" x14ac:dyDescent="0.25">
      <c r="F284"/>
    </row>
    <row r="285" spans="6:6" x14ac:dyDescent="0.25">
      <c r="F285"/>
    </row>
    <row r="286" spans="6:6" x14ac:dyDescent="0.25">
      <c r="F286"/>
    </row>
    <row r="287" spans="6:6" x14ac:dyDescent="0.25">
      <c r="F287"/>
    </row>
    <row r="288" spans="6:6" x14ac:dyDescent="0.25">
      <c r="F288"/>
    </row>
    <row r="289" spans="6:6" x14ac:dyDescent="0.25">
      <c r="F289"/>
    </row>
    <row r="290" spans="6:6" x14ac:dyDescent="0.25">
      <c r="F290"/>
    </row>
    <row r="291" spans="6:6" x14ac:dyDescent="0.25">
      <c r="F291"/>
    </row>
    <row r="292" spans="6:6" x14ac:dyDescent="0.25">
      <c r="F292"/>
    </row>
    <row r="293" spans="6:6" x14ac:dyDescent="0.25">
      <c r="F293"/>
    </row>
    <row r="294" spans="6:6" x14ac:dyDescent="0.25">
      <c r="F294"/>
    </row>
    <row r="295" spans="6:6" x14ac:dyDescent="0.25">
      <c r="F295"/>
    </row>
    <row r="296" spans="6:6" x14ac:dyDescent="0.25">
      <c r="F296"/>
    </row>
    <row r="297" spans="6:6" x14ac:dyDescent="0.25">
      <c r="F297"/>
    </row>
    <row r="298" spans="6:6" x14ac:dyDescent="0.25">
      <c r="F298"/>
    </row>
    <row r="299" spans="6:6" x14ac:dyDescent="0.25">
      <c r="F299"/>
    </row>
    <row r="300" spans="6:6" x14ac:dyDescent="0.25">
      <c r="F300"/>
    </row>
    <row r="301" spans="6:6" x14ac:dyDescent="0.25">
      <c r="F301"/>
    </row>
    <row r="302" spans="6:6" x14ac:dyDescent="0.25">
      <c r="F302"/>
    </row>
    <row r="303" spans="6:6" x14ac:dyDescent="0.25">
      <c r="F303"/>
    </row>
    <row r="304" spans="6:6" x14ac:dyDescent="0.25">
      <c r="F304"/>
    </row>
    <row r="305" spans="6:6" x14ac:dyDescent="0.25">
      <c r="F305"/>
    </row>
    <row r="306" spans="6:6" x14ac:dyDescent="0.25">
      <c r="F306"/>
    </row>
    <row r="307" spans="6:6" x14ac:dyDescent="0.25">
      <c r="F307"/>
    </row>
    <row r="308" spans="6:6" x14ac:dyDescent="0.25">
      <c r="F308"/>
    </row>
    <row r="309" spans="6:6" x14ac:dyDescent="0.25">
      <c r="F309"/>
    </row>
    <row r="310" spans="6:6" x14ac:dyDescent="0.25">
      <c r="F310"/>
    </row>
    <row r="311" spans="6:6" x14ac:dyDescent="0.25">
      <c r="F311"/>
    </row>
    <row r="312" spans="6:6" x14ac:dyDescent="0.25">
      <c r="F312"/>
    </row>
    <row r="313" spans="6:6" x14ac:dyDescent="0.25">
      <c r="F313"/>
    </row>
    <row r="314" spans="6:6" x14ac:dyDescent="0.25">
      <c r="F314"/>
    </row>
    <row r="315" spans="6:6" x14ac:dyDescent="0.25">
      <c r="F315"/>
    </row>
    <row r="316" spans="6:6" x14ac:dyDescent="0.25">
      <c r="F316"/>
    </row>
    <row r="317" spans="6:6" x14ac:dyDescent="0.25">
      <c r="F317"/>
    </row>
    <row r="318" spans="6:6" x14ac:dyDescent="0.25">
      <c r="F318"/>
    </row>
    <row r="319" spans="6:6" x14ac:dyDescent="0.25">
      <c r="F319"/>
    </row>
    <row r="320" spans="6:6" x14ac:dyDescent="0.25">
      <c r="F320"/>
    </row>
    <row r="321" spans="6:6" x14ac:dyDescent="0.25">
      <c r="F321"/>
    </row>
    <row r="322" spans="6:6" x14ac:dyDescent="0.25">
      <c r="F322"/>
    </row>
    <row r="323" spans="6:6" x14ac:dyDescent="0.25">
      <c r="F323"/>
    </row>
    <row r="324" spans="6:6" x14ac:dyDescent="0.25">
      <c r="F324"/>
    </row>
    <row r="325" spans="6:6" x14ac:dyDescent="0.25">
      <c r="F325"/>
    </row>
    <row r="326" spans="6:6" x14ac:dyDescent="0.25">
      <c r="F326"/>
    </row>
    <row r="327" spans="6:6" x14ac:dyDescent="0.25">
      <c r="F327"/>
    </row>
    <row r="328" spans="6:6" x14ac:dyDescent="0.25">
      <c r="F328"/>
    </row>
    <row r="329" spans="6:6" x14ac:dyDescent="0.25">
      <c r="F329"/>
    </row>
    <row r="330" spans="6:6" x14ac:dyDescent="0.25">
      <c r="F330"/>
    </row>
    <row r="331" spans="6:6" x14ac:dyDescent="0.25">
      <c r="F331"/>
    </row>
    <row r="332" spans="6:6" x14ac:dyDescent="0.25">
      <c r="F332"/>
    </row>
    <row r="333" spans="6:6" x14ac:dyDescent="0.25">
      <c r="F333"/>
    </row>
    <row r="334" spans="6:6" x14ac:dyDescent="0.25">
      <c r="F334"/>
    </row>
    <row r="335" spans="6:6" x14ac:dyDescent="0.25">
      <c r="F335"/>
    </row>
    <row r="336" spans="6:6" x14ac:dyDescent="0.25">
      <c r="F336"/>
    </row>
    <row r="337" spans="6:6" x14ac:dyDescent="0.25">
      <c r="F337"/>
    </row>
    <row r="338" spans="6:6" x14ac:dyDescent="0.25">
      <c r="F338"/>
    </row>
    <row r="339" spans="6:6" x14ac:dyDescent="0.25">
      <c r="F339"/>
    </row>
    <row r="340" spans="6:6" x14ac:dyDescent="0.25">
      <c r="F340"/>
    </row>
    <row r="341" spans="6:6" x14ac:dyDescent="0.25">
      <c r="F341"/>
    </row>
    <row r="342" spans="6:6" x14ac:dyDescent="0.25">
      <c r="F342"/>
    </row>
    <row r="343" spans="6:6" x14ac:dyDescent="0.25">
      <c r="F343"/>
    </row>
    <row r="344" spans="6:6" x14ac:dyDescent="0.25">
      <c r="F344"/>
    </row>
    <row r="345" spans="6:6" x14ac:dyDescent="0.25">
      <c r="F345"/>
    </row>
    <row r="346" spans="6:6" x14ac:dyDescent="0.25">
      <c r="F346"/>
    </row>
    <row r="347" spans="6:6" x14ac:dyDescent="0.25">
      <c r="F347"/>
    </row>
    <row r="348" spans="6:6" x14ac:dyDescent="0.25">
      <c r="F348"/>
    </row>
    <row r="349" spans="6:6" x14ac:dyDescent="0.25">
      <c r="F349"/>
    </row>
    <row r="350" spans="6:6" x14ac:dyDescent="0.25">
      <c r="F350"/>
    </row>
    <row r="351" spans="6:6" x14ac:dyDescent="0.25">
      <c r="F351"/>
    </row>
    <row r="352" spans="6:6" x14ac:dyDescent="0.25">
      <c r="F352"/>
    </row>
    <row r="353" spans="6:6" x14ac:dyDescent="0.25">
      <c r="F353"/>
    </row>
    <row r="354" spans="6:6" x14ac:dyDescent="0.25">
      <c r="F354"/>
    </row>
    <row r="355" spans="6:6" x14ac:dyDescent="0.25">
      <c r="F355"/>
    </row>
    <row r="356" spans="6:6" x14ac:dyDescent="0.25">
      <c r="F356"/>
    </row>
    <row r="357" spans="6:6" x14ac:dyDescent="0.25">
      <c r="F357"/>
    </row>
    <row r="358" spans="6:6" x14ac:dyDescent="0.25">
      <c r="F358"/>
    </row>
    <row r="359" spans="6:6" x14ac:dyDescent="0.25">
      <c r="F359"/>
    </row>
    <row r="360" spans="6:6" x14ac:dyDescent="0.25">
      <c r="F360"/>
    </row>
    <row r="361" spans="6:6" x14ac:dyDescent="0.25">
      <c r="F361"/>
    </row>
    <row r="362" spans="6:6" x14ac:dyDescent="0.25">
      <c r="F362"/>
    </row>
    <row r="363" spans="6:6" x14ac:dyDescent="0.25">
      <c r="F363"/>
    </row>
    <row r="364" spans="6:6" x14ac:dyDescent="0.25">
      <c r="F364"/>
    </row>
    <row r="365" spans="6:6" x14ac:dyDescent="0.25">
      <c r="F365"/>
    </row>
    <row r="366" spans="6:6" x14ac:dyDescent="0.25">
      <c r="F366"/>
    </row>
    <row r="367" spans="6:6" x14ac:dyDescent="0.25">
      <c r="F367"/>
    </row>
    <row r="368" spans="6:6" x14ac:dyDescent="0.25">
      <c r="F368"/>
    </row>
    <row r="369" spans="6:6" x14ac:dyDescent="0.25">
      <c r="F369"/>
    </row>
    <row r="370" spans="6:6" x14ac:dyDescent="0.25">
      <c r="F370"/>
    </row>
    <row r="371" spans="6:6" x14ac:dyDescent="0.25">
      <c r="F371"/>
    </row>
    <row r="372" spans="6:6" x14ac:dyDescent="0.25">
      <c r="F372"/>
    </row>
    <row r="373" spans="6:6" x14ac:dyDescent="0.25">
      <c r="F373"/>
    </row>
    <row r="374" spans="6:6" x14ac:dyDescent="0.25">
      <c r="F374"/>
    </row>
    <row r="375" spans="6:6" x14ac:dyDescent="0.25">
      <c r="F375"/>
    </row>
    <row r="376" spans="6:6" x14ac:dyDescent="0.25">
      <c r="F376"/>
    </row>
    <row r="377" spans="6:6" x14ac:dyDescent="0.25">
      <c r="F377"/>
    </row>
    <row r="378" spans="6:6" x14ac:dyDescent="0.25">
      <c r="F378"/>
    </row>
    <row r="379" spans="6:6" x14ac:dyDescent="0.25">
      <c r="F379"/>
    </row>
    <row r="380" spans="6:6" x14ac:dyDescent="0.25">
      <c r="F380"/>
    </row>
    <row r="381" spans="6:6" x14ac:dyDescent="0.25">
      <c r="F381"/>
    </row>
    <row r="382" spans="6:6" x14ac:dyDescent="0.25">
      <c r="F382"/>
    </row>
    <row r="383" spans="6:6" x14ac:dyDescent="0.25">
      <c r="F383"/>
    </row>
    <row r="384" spans="6:6" x14ac:dyDescent="0.25">
      <c r="F384"/>
    </row>
    <row r="385" spans="6:6" x14ac:dyDescent="0.25">
      <c r="F385"/>
    </row>
    <row r="386" spans="6:6" x14ac:dyDescent="0.25">
      <c r="F386"/>
    </row>
    <row r="387" spans="6:6" x14ac:dyDescent="0.25">
      <c r="F387"/>
    </row>
    <row r="388" spans="6:6" x14ac:dyDescent="0.25">
      <c r="F388"/>
    </row>
    <row r="389" spans="6:6" x14ac:dyDescent="0.25">
      <c r="F389"/>
    </row>
    <row r="390" spans="6:6" x14ac:dyDescent="0.25">
      <c r="F390"/>
    </row>
    <row r="391" spans="6:6" x14ac:dyDescent="0.25">
      <c r="F391"/>
    </row>
    <row r="392" spans="6:6" x14ac:dyDescent="0.25">
      <c r="F392"/>
    </row>
    <row r="393" spans="6:6" x14ac:dyDescent="0.25">
      <c r="F393"/>
    </row>
    <row r="394" spans="6:6" x14ac:dyDescent="0.25">
      <c r="F394"/>
    </row>
    <row r="395" spans="6:6" x14ac:dyDescent="0.25">
      <c r="F395"/>
    </row>
    <row r="396" spans="6:6" x14ac:dyDescent="0.25">
      <c r="F396"/>
    </row>
    <row r="397" spans="6:6" x14ac:dyDescent="0.25">
      <c r="F397"/>
    </row>
    <row r="398" spans="6:6" x14ac:dyDescent="0.25">
      <c r="F398"/>
    </row>
    <row r="399" spans="6:6" x14ac:dyDescent="0.25">
      <c r="F399"/>
    </row>
    <row r="400" spans="6:6" x14ac:dyDescent="0.25">
      <c r="F400"/>
    </row>
    <row r="401" spans="6:6" x14ac:dyDescent="0.25">
      <c r="F401"/>
    </row>
    <row r="402" spans="6:6" x14ac:dyDescent="0.25">
      <c r="F402"/>
    </row>
    <row r="403" spans="6:6" x14ac:dyDescent="0.25">
      <c r="F403"/>
    </row>
    <row r="404" spans="6:6" x14ac:dyDescent="0.25">
      <c r="F404"/>
    </row>
    <row r="405" spans="6:6" x14ac:dyDescent="0.25">
      <c r="F405"/>
    </row>
    <row r="406" spans="6:6" x14ac:dyDescent="0.25">
      <c r="F406"/>
    </row>
    <row r="407" spans="6:6" x14ac:dyDescent="0.25">
      <c r="F407"/>
    </row>
    <row r="408" spans="6:6" x14ac:dyDescent="0.25">
      <c r="F408"/>
    </row>
    <row r="409" spans="6:6" x14ac:dyDescent="0.25">
      <c r="F409"/>
    </row>
    <row r="410" spans="6:6" x14ac:dyDescent="0.25">
      <c r="F410"/>
    </row>
    <row r="411" spans="6:6" x14ac:dyDescent="0.25">
      <c r="F411"/>
    </row>
    <row r="412" spans="6:6" x14ac:dyDescent="0.25">
      <c r="F412"/>
    </row>
    <row r="413" spans="6:6" x14ac:dyDescent="0.25">
      <c r="F413"/>
    </row>
    <row r="414" spans="6:6" x14ac:dyDescent="0.25">
      <c r="F414"/>
    </row>
    <row r="415" spans="6:6" x14ac:dyDescent="0.25">
      <c r="F415"/>
    </row>
    <row r="416" spans="6:6" x14ac:dyDescent="0.25">
      <c r="F416"/>
    </row>
    <row r="417" spans="6:6" x14ac:dyDescent="0.25">
      <c r="F417"/>
    </row>
    <row r="418" spans="6:6" x14ac:dyDescent="0.25">
      <c r="F418"/>
    </row>
    <row r="419" spans="6:6" x14ac:dyDescent="0.25">
      <c r="F419"/>
    </row>
    <row r="420" spans="6:6" x14ac:dyDescent="0.25">
      <c r="F420"/>
    </row>
    <row r="421" spans="6:6" x14ac:dyDescent="0.25">
      <c r="F421"/>
    </row>
    <row r="422" spans="6:6" x14ac:dyDescent="0.25">
      <c r="F422"/>
    </row>
    <row r="423" spans="6:6" x14ac:dyDescent="0.25">
      <c r="F423"/>
    </row>
    <row r="424" spans="6:6" x14ac:dyDescent="0.25">
      <c r="F424"/>
    </row>
    <row r="425" spans="6:6" x14ac:dyDescent="0.25">
      <c r="F425"/>
    </row>
    <row r="426" spans="6:6" x14ac:dyDescent="0.25">
      <c r="F426"/>
    </row>
    <row r="427" spans="6:6" x14ac:dyDescent="0.25">
      <c r="F427"/>
    </row>
    <row r="428" spans="6:6" x14ac:dyDescent="0.25">
      <c r="F428"/>
    </row>
    <row r="429" spans="6:6" x14ac:dyDescent="0.25">
      <c r="F429"/>
    </row>
    <row r="430" spans="6:6" x14ac:dyDescent="0.25">
      <c r="F430"/>
    </row>
    <row r="431" spans="6:6" x14ac:dyDescent="0.25">
      <c r="F431"/>
    </row>
    <row r="432" spans="6:6" x14ac:dyDescent="0.25">
      <c r="F432"/>
    </row>
    <row r="433" spans="6:6" x14ac:dyDescent="0.25">
      <c r="F433"/>
    </row>
    <row r="434" spans="6:6" x14ac:dyDescent="0.25">
      <c r="F434"/>
    </row>
    <row r="435" spans="6:6" x14ac:dyDescent="0.25">
      <c r="F435"/>
    </row>
    <row r="436" spans="6:6" x14ac:dyDescent="0.25">
      <c r="F436"/>
    </row>
    <row r="437" spans="6:6" x14ac:dyDescent="0.25">
      <c r="F437"/>
    </row>
    <row r="438" spans="6:6" x14ac:dyDescent="0.25">
      <c r="F438"/>
    </row>
    <row r="439" spans="6:6" x14ac:dyDescent="0.25">
      <c r="F439"/>
    </row>
    <row r="440" spans="6:6" x14ac:dyDescent="0.25">
      <c r="F440"/>
    </row>
    <row r="441" spans="6:6" x14ac:dyDescent="0.25">
      <c r="F441"/>
    </row>
    <row r="442" spans="6:6" x14ac:dyDescent="0.25">
      <c r="F442"/>
    </row>
    <row r="443" spans="6:6" x14ac:dyDescent="0.25">
      <c r="F443"/>
    </row>
    <row r="444" spans="6:6" x14ac:dyDescent="0.25">
      <c r="F444"/>
    </row>
    <row r="445" spans="6:6" x14ac:dyDescent="0.25">
      <c r="F445"/>
    </row>
    <row r="446" spans="6:6" x14ac:dyDescent="0.25">
      <c r="F446"/>
    </row>
    <row r="447" spans="6:6" x14ac:dyDescent="0.25">
      <c r="F447"/>
    </row>
    <row r="448" spans="6:6" x14ac:dyDescent="0.25">
      <c r="F448"/>
    </row>
    <row r="449" spans="6:6" x14ac:dyDescent="0.25">
      <c r="F449"/>
    </row>
    <row r="450" spans="6:6" x14ac:dyDescent="0.25">
      <c r="F450"/>
    </row>
    <row r="451" spans="6:6" x14ac:dyDescent="0.25">
      <c r="F451"/>
    </row>
    <row r="452" spans="6:6" x14ac:dyDescent="0.25">
      <c r="F452"/>
    </row>
    <row r="453" spans="6:6" x14ac:dyDescent="0.25">
      <c r="F453"/>
    </row>
    <row r="454" spans="6:6" x14ac:dyDescent="0.25">
      <c r="F454"/>
    </row>
    <row r="455" spans="6:6" x14ac:dyDescent="0.25">
      <c r="F455"/>
    </row>
    <row r="456" spans="6:6" x14ac:dyDescent="0.25">
      <c r="F456"/>
    </row>
    <row r="457" spans="6:6" x14ac:dyDescent="0.25">
      <c r="F457"/>
    </row>
    <row r="458" spans="6:6" x14ac:dyDescent="0.25">
      <c r="F458"/>
    </row>
    <row r="459" spans="6:6" x14ac:dyDescent="0.25">
      <c r="F459"/>
    </row>
    <row r="460" spans="6:6" x14ac:dyDescent="0.25">
      <c r="F460"/>
    </row>
    <row r="461" spans="6:6" x14ac:dyDescent="0.25">
      <c r="F461"/>
    </row>
    <row r="462" spans="6:6" x14ac:dyDescent="0.25">
      <c r="F462"/>
    </row>
    <row r="463" spans="6:6" x14ac:dyDescent="0.25">
      <c r="F463"/>
    </row>
    <row r="464" spans="6:6" x14ac:dyDescent="0.25">
      <c r="F464"/>
    </row>
    <row r="465" spans="6:6" x14ac:dyDescent="0.25">
      <c r="F465"/>
    </row>
    <row r="466" spans="6:6" x14ac:dyDescent="0.25">
      <c r="F466"/>
    </row>
    <row r="467" spans="6:6" x14ac:dyDescent="0.25">
      <c r="F467"/>
    </row>
    <row r="468" spans="6:6" x14ac:dyDescent="0.25">
      <c r="F468"/>
    </row>
    <row r="469" spans="6:6" x14ac:dyDescent="0.25">
      <c r="F469"/>
    </row>
    <row r="470" spans="6:6" x14ac:dyDescent="0.25">
      <c r="F470"/>
    </row>
    <row r="471" spans="6:6" x14ac:dyDescent="0.25">
      <c r="F471"/>
    </row>
    <row r="472" spans="6:6" x14ac:dyDescent="0.25">
      <c r="F472"/>
    </row>
    <row r="473" spans="6:6" x14ac:dyDescent="0.25">
      <c r="F473"/>
    </row>
    <row r="474" spans="6:6" x14ac:dyDescent="0.25">
      <c r="F474"/>
    </row>
    <row r="475" spans="6:6" x14ac:dyDescent="0.25">
      <c r="F475"/>
    </row>
    <row r="476" spans="6:6" x14ac:dyDescent="0.25">
      <c r="F476"/>
    </row>
    <row r="477" spans="6:6" x14ac:dyDescent="0.25">
      <c r="F477"/>
    </row>
    <row r="478" spans="6:6" x14ac:dyDescent="0.25">
      <c r="F478"/>
    </row>
    <row r="479" spans="6:6" x14ac:dyDescent="0.25">
      <c r="F479"/>
    </row>
    <row r="480" spans="6:6" x14ac:dyDescent="0.25">
      <c r="F480"/>
    </row>
    <row r="481" spans="6:6" x14ac:dyDescent="0.25">
      <c r="F481"/>
    </row>
    <row r="482" spans="6:6" x14ac:dyDescent="0.25">
      <c r="F482"/>
    </row>
    <row r="483" spans="6:6" x14ac:dyDescent="0.25">
      <c r="F483"/>
    </row>
    <row r="484" spans="6:6" x14ac:dyDescent="0.25">
      <c r="F484"/>
    </row>
    <row r="485" spans="6:6" x14ac:dyDescent="0.25">
      <c r="F485"/>
    </row>
    <row r="486" spans="6:6" x14ac:dyDescent="0.25">
      <c r="F486"/>
    </row>
    <row r="487" spans="6:6" x14ac:dyDescent="0.25">
      <c r="F487"/>
    </row>
    <row r="488" spans="6:6" x14ac:dyDescent="0.25">
      <c r="F488"/>
    </row>
    <row r="489" spans="6:6" x14ac:dyDescent="0.25">
      <c r="F489"/>
    </row>
    <row r="490" spans="6:6" x14ac:dyDescent="0.25">
      <c r="F490"/>
    </row>
    <row r="491" spans="6:6" x14ac:dyDescent="0.25">
      <c r="F491"/>
    </row>
    <row r="492" spans="6:6" x14ac:dyDescent="0.25">
      <c r="F492"/>
    </row>
    <row r="493" spans="6:6" x14ac:dyDescent="0.25">
      <c r="F493"/>
    </row>
    <row r="494" spans="6:6" x14ac:dyDescent="0.25">
      <c r="F494"/>
    </row>
    <row r="495" spans="6:6" x14ac:dyDescent="0.25">
      <c r="F495"/>
    </row>
    <row r="496" spans="6:6" x14ac:dyDescent="0.25">
      <c r="F496"/>
    </row>
    <row r="497" spans="6:6" x14ac:dyDescent="0.25">
      <c r="F497"/>
    </row>
    <row r="498" spans="6:6" x14ac:dyDescent="0.25">
      <c r="F498"/>
    </row>
    <row r="499" spans="6:6" x14ac:dyDescent="0.25">
      <c r="F499"/>
    </row>
    <row r="500" spans="6:6" x14ac:dyDescent="0.25">
      <c r="F500"/>
    </row>
    <row r="501" spans="6:6" x14ac:dyDescent="0.25">
      <c r="F501"/>
    </row>
    <row r="502" spans="6:6" x14ac:dyDescent="0.25">
      <c r="F502"/>
    </row>
    <row r="503" spans="6:6" x14ac:dyDescent="0.25">
      <c r="F503"/>
    </row>
    <row r="504" spans="6:6" x14ac:dyDescent="0.25">
      <c r="F504"/>
    </row>
    <row r="505" spans="6:6" x14ac:dyDescent="0.25">
      <c r="F505"/>
    </row>
    <row r="506" spans="6:6" x14ac:dyDescent="0.25">
      <c r="F506"/>
    </row>
    <row r="507" spans="6:6" x14ac:dyDescent="0.25">
      <c r="F507"/>
    </row>
    <row r="508" spans="6:6" x14ac:dyDescent="0.25">
      <c r="F508"/>
    </row>
    <row r="509" spans="6:6" x14ac:dyDescent="0.25">
      <c r="F509"/>
    </row>
    <row r="510" spans="6:6" x14ac:dyDescent="0.25">
      <c r="F510"/>
    </row>
    <row r="511" spans="6:6" x14ac:dyDescent="0.25">
      <c r="F511"/>
    </row>
    <row r="512" spans="6:6" x14ac:dyDescent="0.25">
      <c r="F512"/>
    </row>
    <row r="513" spans="6:6" x14ac:dyDescent="0.25">
      <c r="F513"/>
    </row>
    <row r="514" spans="6:6" x14ac:dyDescent="0.25">
      <c r="F514"/>
    </row>
    <row r="515" spans="6:6" x14ac:dyDescent="0.25">
      <c r="F515"/>
    </row>
    <row r="516" spans="6:6" x14ac:dyDescent="0.25">
      <c r="F516"/>
    </row>
    <row r="517" spans="6:6" x14ac:dyDescent="0.25">
      <c r="F517"/>
    </row>
    <row r="518" spans="6:6" x14ac:dyDescent="0.25">
      <c r="F518"/>
    </row>
    <row r="519" spans="6:6" x14ac:dyDescent="0.25">
      <c r="F519"/>
    </row>
    <row r="520" spans="6:6" x14ac:dyDescent="0.25">
      <c r="F520"/>
    </row>
    <row r="521" spans="6:6" x14ac:dyDescent="0.25">
      <c r="F521"/>
    </row>
    <row r="522" spans="6:6" x14ac:dyDescent="0.25">
      <c r="F522"/>
    </row>
    <row r="523" spans="6:6" x14ac:dyDescent="0.25">
      <c r="F523"/>
    </row>
    <row r="524" spans="6:6" x14ac:dyDescent="0.25">
      <c r="F524"/>
    </row>
    <row r="525" spans="6:6" x14ac:dyDescent="0.25">
      <c r="F525"/>
    </row>
    <row r="526" spans="6:6" x14ac:dyDescent="0.25">
      <c r="F526"/>
    </row>
    <row r="527" spans="6:6" x14ac:dyDescent="0.25">
      <c r="F527"/>
    </row>
    <row r="528" spans="6:6" x14ac:dyDescent="0.25">
      <c r="F528"/>
    </row>
    <row r="529" spans="6:6" x14ac:dyDescent="0.25">
      <c r="F529"/>
    </row>
    <row r="530" spans="6:6" x14ac:dyDescent="0.25">
      <c r="F530"/>
    </row>
    <row r="531" spans="6:6" x14ac:dyDescent="0.25">
      <c r="F531"/>
    </row>
    <row r="532" spans="6:6" x14ac:dyDescent="0.25">
      <c r="F532"/>
    </row>
    <row r="533" spans="6:6" x14ac:dyDescent="0.25">
      <c r="F533"/>
    </row>
    <row r="534" spans="6:6" x14ac:dyDescent="0.25">
      <c r="F534"/>
    </row>
    <row r="535" spans="6:6" x14ac:dyDescent="0.25">
      <c r="F535"/>
    </row>
    <row r="536" spans="6:6" x14ac:dyDescent="0.25">
      <c r="F536"/>
    </row>
    <row r="537" spans="6:6" x14ac:dyDescent="0.25">
      <c r="F537"/>
    </row>
    <row r="538" spans="6:6" x14ac:dyDescent="0.25">
      <c r="F538"/>
    </row>
    <row r="539" spans="6:6" x14ac:dyDescent="0.25">
      <c r="F539"/>
    </row>
    <row r="540" spans="6:6" x14ac:dyDescent="0.25">
      <c r="F540"/>
    </row>
    <row r="541" spans="6:6" x14ac:dyDescent="0.25">
      <c r="F541"/>
    </row>
    <row r="542" spans="6:6" x14ac:dyDescent="0.25">
      <c r="F542"/>
    </row>
    <row r="543" spans="6:6" x14ac:dyDescent="0.25">
      <c r="F543"/>
    </row>
    <row r="544" spans="6:6" x14ac:dyDescent="0.25">
      <c r="F544"/>
    </row>
    <row r="545" spans="6:6" x14ac:dyDescent="0.25">
      <c r="F545"/>
    </row>
    <row r="546" spans="6:6" x14ac:dyDescent="0.25">
      <c r="F546"/>
    </row>
    <row r="547" spans="6:6" x14ac:dyDescent="0.25">
      <c r="F547"/>
    </row>
    <row r="548" spans="6:6" x14ac:dyDescent="0.25">
      <c r="F548"/>
    </row>
    <row r="549" spans="6:6" x14ac:dyDescent="0.25">
      <c r="F549"/>
    </row>
    <row r="550" spans="6:6" x14ac:dyDescent="0.25">
      <c r="F550"/>
    </row>
    <row r="551" spans="6:6" x14ac:dyDescent="0.25">
      <c r="F551"/>
    </row>
    <row r="552" spans="6:6" x14ac:dyDescent="0.25">
      <c r="F552"/>
    </row>
    <row r="553" spans="6:6" x14ac:dyDescent="0.25">
      <c r="F553"/>
    </row>
    <row r="554" spans="6:6" x14ac:dyDescent="0.25">
      <c r="F554"/>
    </row>
    <row r="555" spans="6:6" x14ac:dyDescent="0.25">
      <c r="F555"/>
    </row>
    <row r="556" spans="6:6" x14ac:dyDescent="0.25">
      <c r="F556"/>
    </row>
    <row r="557" spans="6:6" x14ac:dyDescent="0.25">
      <c r="F557"/>
    </row>
    <row r="558" spans="6:6" x14ac:dyDescent="0.25">
      <c r="F558"/>
    </row>
    <row r="559" spans="6:6" x14ac:dyDescent="0.25">
      <c r="F559"/>
    </row>
    <row r="560" spans="6:6" x14ac:dyDescent="0.25">
      <c r="F560"/>
    </row>
    <row r="561" spans="6:6" x14ac:dyDescent="0.25">
      <c r="F561"/>
    </row>
    <row r="562" spans="6:6" x14ac:dyDescent="0.25">
      <c r="F562"/>
    </row>
    <row r="563" spans="6:6" x14ac:dyDescent="0.25">
      <c r="F563"/>
    </row>
    <row r="564" spans="6:6" x14ac:dyDescent="0.25">
      <c r="F564"/>
    </row>
    <row r="565" spans="6:6" x14ac:dyDescent="0.25">
      <c r="F565"/>
    </row>
    <row r="566" spans="6:6" x14ac:dyDescent="0.25">
      <c r="F566"/>
    </row>
    <row r="567" spans="6:6" x14ac:dyDescent="0.25">
      <c r="F567"/>
    </row>
    <row r="568" spans="6:6" x14ac:dyDescent="0.25">
      <c r="F568"/>
    </row>
    <row r="569" spans="6:6" x14ac:dyDescent="0.25">
      <c r="F569"/>
    </row>
    <row r="570" spans="6:6" x14ac:dyDescent="0.25">
      <c r="F570"/>
    </row>
    <row r="571" spans="6:6" x14ac:dyDescent="0.25">
      <c r="F571"/>
    </row>
    <row r="572" spans="6:6" x14ac:dyDescent="0.25">
      <c r="F572"/>
    </row>
    <row r="573" spans="6:6" x14ac:dyDescent="0.25">
      <c r="F573"/>
    </row>
    <row r="574" spans="6:6" x14ac:dyDescent="0.25">
      <c r="F574"/>
    </row>
    <row r="575" spans="6:6" x14ac:dyDescent="0.25">
      <c r="F575"/>
    </row>
    <row r="576" spans="6:6" x14ac:dyDescent="0.25">
      <c r="F576"/>
    </row>
    <row r="577" spans="6:6" x14ac:dyDescent="0.25">
      <c r="F577"/>
    </row>
    <row r="578" spans="6:6" x14ac:dyDescent="0.25">
      <c r="F578"/>
    </row>
    <row r="579" spans="6:6" x14ac:dyDescent="0.25">
      <c r="F579"/>
    </row>
    <row r="580" spans="6:6" x14ac:dyDescent="0.25">
      <c r="F580"/>
    </row>
    <row r="581" spans="6:6" x14ac:dyDescent="0.25">
      <c r="F581"/>
    </row>
    <row r="582" spans="6:6" x14ac:dyDescent="0.25">
      <c r="F582"/>
    </row>
    <row r="583" spans="6:6" x14ac:dyDescent="0.25">
      <c r="F583"/>
    </row>
    <row r="584" spans="6:6" x14ac:dyDescent="0.25">
      <c r="F584"/>
    </row>
    <row r="585" spans="6:6" x14ac:dyDescent="0.25">
      <c r="F585"/>
    </row>
    <row r="586" spans="6:6" x14ac:dyDescent="0.25">
      <c r="F586"/>
    </row>
    <row r="587" spans="6:6" x14ac:dyDescent="0.25">
      <c r="F587"/>
    </row>
    <row r="588" spans="6:6" x14ac:dyDescent="0.25">
      <c r="F588"/>
    </row>
    <row r="589" spans="6:6" x14ac:dyDescent="0.25">
      <c r="F589"/>
    </row>
    <row r="590" spans="6:6" x14ac:dyDescent="0.25">
      <c r="F590"/>
    </row>
    <row r="591" spans="6:6" x14ac:dyDescent="0.25">
      <c r="F591"/>
    </row>
    <row r="592" spans="6:6" x14ac:dyDescent="0.25">
      <c r="F592"/>
    </row>
    <row r="593" spans="6:6" x14ac:dyDescent="0.25">
      <c r="F593"/>
    </row>
    <row r="594" spans="6:6" x14ac:dyDescent="0.25">
      <c r="F594"/>
    </row>
    <row r="595" spans="6:6" x14ac:dyDescent="0.25">
      <c r="F595"/>
    </row>
    <row r="596" spans="6:6" x14ac:dyDescent="0.25">
      <c r="F596"/>
    </row>
    <row r="597" spans="6:6" x14ac:dyDescent="0.25">
      <c r="F597"/>
    </row>
    <row r="598" spans="6:6" x14ac:dyDescent="0.25">
      <c r="F598"/>
    </row>
    <row r="599" spans="6:6" x14ac:dyDescent="0.25">
      <c r="F599"/>
    </row>
    <row r="600" spans="6:6" x14ac:dyDescent="0.25">
      <c r="F600"/>
    </row>
    <row r="601" spans="6:6" x14ac:dyDescent="0.25">
      <c r="F601"/>
    </row>
    <row r="602" spans="6:6" x14ac:dyDescent="0.25">
      <c r="F602"/>
    </row>
    <row r="603" spans="6:6" x14ac:dyDescent="0.25">
      <c r="F603"/>
    </row>
    <row r="604" spans="6:6" x14ac:dyDescent="0.25">
      <c r="F604"/>
    </row>
    <row r="605" spans="6:6" x14ac:dyDescent="0.25">
      <c r="F605"/>
    </row>
    <row r="606" spans="6:6" x14ac:dyDescent="0.25">
      <c r="F606"/>
    </row>
    <row r="607" spans="6:6" x14ac:dyDescent="0.25">
      <c r="F607"/>
    </row>
    <row r="608" spans="6:6" x14ac:dyDescent="0.25">
      <c r="F608"/>
    </row>
    <row r="609" spans="6:6" x14ac:dyDescent="0.25">
      <c r="F609"/>
    </row>
    <row r="610" spans="6:6" x14ac:dyDescent="0.25">
      <c r="F610"/>
    </row>
    <row r="611" spans="6:6" x14ac:dyDescent="0.25">
      <c r="F611"/>
    </row>
    <row r="612" spans="6:6" x14ac:dyDescent="0.25">
      <c r="F612"/>
    </row>
    <row r="613" spans="6:6" x14ac:dyDescent="0.25">
      <c r="F613"/>
    </row>
    <row r="614" spans="6:6" x14ac:dyDescent="0.25">
      <c r="F614"/>
    </row>
    <row r="615" spans="6:6" x14ac:dyDescent="0.25">
      <c r="F615"/>
    </row>
    <row r="616" spans="6:6" x14ac:dyDescent="0.25">
      <c r="F616"/>
    </row>
    <row r="617" spans="6:6" x14ac:dyDescent="0.25">
      <c r="F617"/>
    </row>
    <row r="618" spans="6:6" x14ac:dyDescent="0.25">
      <c r="F618"/>
    </row>
    <row r="619" spans="6:6" x14ac:dyDescent="0.25">
      <c r="F619"/>
    </row>
    <row r="620" spans="6:6" x14ac:dyDescent="0.25">
      <c r="F620"/>
    </row>
    <row r="621" spans="6:6" x14ac:dyDescent="0.25">
      <c r="F621"/>
    </row>
    <row r="622" spans="6:6" x14ac:dyDescent="0.25">
      <c r="F622"/>
    </row>
    <row r="623" spans="6:6" x14ac:dyDescent="0.25">
      <c r="F623"/>
    </row>
    <row r="624" spans="6:6" x14ac:dyDescent="0.25">
      <c r="F624"/>
    </row>
    <row r="625" spans="6:6" x14ac:dyDescent="0.25">
      <c r="F625"/>
    </row>
    <row r="626" spans="6:6" x14ac:dyDescent="0.25">
      <c r="F626"/>
    </row>
    <row r="627" spans="6:6" x14ac:dyDescent="0.25">
      <c r="F627"/>
    </row>
    <row r="628" spans="6:6" x14ac:dyDescent="0.25">
      <c r="F628"/>
    </row>
    <row r="629" spans="6:6" x14ac:dyDescent="0.25">
      <c r="F629"/>
    </row>
    <row r="630" spans="6:6" x14ac:dyDescent="0.25">
      <c r="F630"/>
    </row>
    <row r="631" spans="6:6" x14ac:dyDescent="0.25">
      <c r="F631"/>
    </row>
    <row r="632" spans="6:6" x14ac:dyDescent="0.25">
      <c r="F632"/>
    </row>
    <row r="633" spans="6:6" x14ac:dyDescent="0.25">
      <c r="F633"/>
    </row>
    <row r="634" spans="6:6" x14ac:dyDescent="0.25">
      <c r="F634"/>
    </row>
    <row r="635" spans="6:6" x14ac:dyDescent="0.25">
      <c r="F635"/>
    </row>
    <row r="636" spans="6:6" x14ac:dyDescent="0.25">
      <c r="F636"/>
    </row>
    <row r="637" spans="6:6" x14ac:dyDescent="0.25">
      <c r="F637"/>
    </row>
    <row r="638" spans="6:6" x14ac:dyDescent="0.25">
      <c r="F638"/>
    </row>
    <row r="639" spans="6:6" x14ac:dyDescent="0.25">
      <c r="F639"/>
    </row>
    <row r="640" spans="6:6" x14ac:dyDescent="0.25">
      <c r="F640"/>
    </row>
    <row r="641" spans="6:6" x14ac:dyDescent="0.25">
      <c r="F641"/>
    </row>
    <row r="642" spans="6:6" x14ac:dyDescent="0.25">
      <c r="F642"/>
    </row>
    <row r="643" spans="6:6" x14ac:dyDescent="0.25">
      <c r="F643"/>
    </row>
    <row r="644" spans="6:6" x14ac:dyDescent="0.25">
      <c r="F644"/>
    </row>
    <row r="645" spans="6:6" x14ac:dyDescent="0.25">
      <c r="F645"/>
    </row>
    <row r="646" spans="6:6" x14ac:dyDescent="0.25">
      <c r="F646"/>
    </row>
    <row r="647" spans="6:6" x14ac:dyDescent="0.25">
      <c r="F647"/>
    </row>
    <row r="648" spans="6:6" x14ac:dyDescent="0.25">
      <c r="F648"/>
    </row>
    <row r="649" spans="6:6" x14ac:dyDescent="0.25">
      <c r="F649"/>
    </row>
    <row r="650" spans="6:6" x14ac:dyDescent="0.25">
      <c r="F650"/>
    </row>
    <row r="651" spans="6:6" x14ac:dyDescent="0.25">
      <c r="F651"/>
    </row>
    <row r="652" spans="6:6" x14ac:dyDescent="0.25">
      <c r="F652"/>
    </row>
    <row r="653" spans="6:6" x14ac:dyDescent="0.25">
      <c r="F653"/>
    </row>
    <row r="654" spans="6:6" x14ac:dyDescent="0.25">
      <c r="F654"/>
    </row>
    <row r="655" spans="6:6" x14ac:dyDescent="0.25">
      <c r="F655"/>
    </row>
    <row r="656" spans="6:6" x14ac:dyDescent="0.25">
      <c r="F656"/>
    </row>
    <row r="657" spans="6:6" x14ac:dyDescent="0.25">
      <c r="F657"/>
    </row>
    <row r="658" spans="6:6" x14ac:dyDescent="0.25">
      <c r="F658"/>
    </row>
    <row r="659" spans="6:6" x14ac:dyDescent="0.25">
      <c r="F659"/>
    </row>
    <row r="660" spans="6:6" x14ac:dyDescent="0.25">
      <c r="F660"/>
    </row>
    <row r="661" spans="6:6" x14ac:dyDescent="0.25">
      <c r="F661"/>
    </row>
    <row r="662" spans="6:6" x14ac:dyDescent="0.25">
      <c r="F662"/>
    </row>
    <row r="663" spans="6:6" x14ac:dyDescent="0.25">
      <c r="F663"/>
    </row>
    <row r="664" spans="6:6" x14ac:dyDescent="0.25">
      <c r="F664"/>
    </row>
    <row r="665" spans="6:6" x14ac:dyDescent="0.25">
      <c r="F665"/>
    </row>
    <row r="666" spans="6:6" x14ac:dyDescent="0.25">
      <c r="F666"/>
    </row>
    <row r="667" spans="6:6" x14ac:dyDescent="0.25">
      <c r="F667"/>
    </row>
    <row r="668" spans="6:6" x14ac:dyDescent="0.25">
      <c r="F668"/>
    </row>
    <row r="669" spans="6:6" x14ac:dyDescent="0.25">
      <c r="F669"/>
    </row>
    <row r="670" spans="6:6" x14ac:dyDescent="0.25">
      <c r="F670"/>
    </row>
    <row r="671" spans="6:6" x14ac:dyDescent="0.25">
      <c r="F671"/>
    </row>
    <row r="672" spans="6:6" x14ac:dyDescent="0.25">
      <c r="F672"/>
    </row>
    <row r="673" spans="6:6" x14ac:dyDescent="0.25">
      <c r="F673"/>
    </row>
    <row r="674" spans="6:6" x14ac:dyDescent="0.25">
      <c r="F674"/>
    </row>
    <row r="675" spans="6:6" x14ac:dyDescent="0.25">
      <c r="F675"/>
    </row>
    <row r="676" spans="6:6" x14ac:dyDescent="0.25">
      <c r="F676"/>
    </row>
    <row r="677" spans="6:6" x14ac:dyDescent="0.25">
      <c r="F677"/>
    </row>
    <row r="678" spans="6:6" x14ac:dyDescent="0.25">
      <c r="F678"/>
    </row>
    <row r="679" spans="6:6" x14ac:dyDescent="0.25">
      <c r="F679"/>
    </row>
    <row r="680" spans="6:6" x14ac:dyDescent="0.25">
      <c r="F680"/>
    </row>
    <row r="681" spans="6:6" x14ac:dyDescent="0.25">
      <c r="F681"/>
    </row>
    <row r="682" spans="6:6" x14ac:dyDescent="0.25">
      <c r="F682"/>
    </row>
    <row r="683" spans="6:6" x14ac:dyDescent="0.25">
      <c r="F683"/>
    </row>
    <row r="684" spans="6:6" x14ac:dyDescent="0.25">
      <c r="F684"/>
    </row>
    <row r="685" spans="6:6" x14ac:dyDescent="0.25">
      <c r="F685"/>
    </row>
    <row r="686" spans="6:6" x14ac:dyDescent="0.25">
      <c r="F686"/>
    </row>
    <row r="687" spans="6:6" x14ac:dyDescent="0.25">
      <c r="F687"/>
    </row>
    <row r="688" spans="6:6" x14ac:dyDescent="0.25">
      <c r="F688"/>
    </row>
    <row r="689" spans="6:6" x14ac:dyDescent="0.25">
      <c r="F689"/>
    </row>
    <row r="690" spans="6:6" x14ac:dyDescent="0.25">
      <c r="F690"/>
    </row>
    <row r="691" spans="6:6" x14ac:dyDescent="0.25">
      <c r="F691"/>
    </row>
    <row r="692" spans="6:6" x14ac:dyDescent="0.25">
      <c r="F692"/>
    </row>
    <row r="693" spans="6:6" x14ac:dyDescent="0.25">
      <c r="F693"/>
    </row>
    <row r="694" spans="6:6" x14ac:dyDescent="0.25">
      <c r="F694"/>
    </row>
    <row r="695" spans="6:6" x14ac:dyDescent="0.25">
      <c r="F695"/>
    </row>
    <row r="696" spans="6:6" x14ac:dyDescent="0.25">
      <c r="F696"/>
    </row>
    <row r="697" spans="6:6" x14ac:dyDescent="0.25">
      <c r="F697"/>
    </row>
    <row r="698" spans="6:6" x14ac:dyDescent="0.25">
      <c r="F698"/>
    </row>
    <row r="699" spans="6:6" x14ac:dyDescent="0.25">
      <c r="F699"/>
    </row>
    <row r="700" spans="6:6" x14ac:dyDescent="0.25">
      <c r="F700"/>
    </row>
    <row r="701" spans="6:6" x14ac:dyDescent="0.25">
      <c r="F701"/>
    </row>
    <row r="702" spans="6:6" x14ac:dyDescent="0.25">
      <c r="F702"/>
    </row>
    <row r="703" spans="6:6" x14ac:dyDescent="0.25">
      <c r="F703"/>
    </row>
    <row r="704" spans="6:6" x14ac:dyDescent="0.25">
      <c r="F704"/>
    </row>
    <row r="705" spans="6:6" x14ac:dyDescent="0.25">
      <c r="F705"/>
    </row>
    <row r="706" spans="6:6" x14ac:dyDescent="0.25">
      <c r="F706"/>
    </row>
    <row r="707" spans="6:6" x14ac:dyDescent="0.25">
      <c r="F707"/>
    </row>
    <row r="708" spans="6:6" x14ac:dyDescent="0.25">
      <c r="F708"/>
    </row>
    <row r="709" spans="6:6" x14ac:dyDescent="0.25">
      <c r="F709"/>
    </row>
    <row r="710" spans="6:6" x14ac:dyDescent="0.25">
      <c r="F710"/>
    </row>
    <row r="711" spans="6:6" x14ac:dyDescent="0.25">
      <c r="F711"/>
    </row>
    <row r="712" spans="6:6" x14ac:dyDescent="0.25">
      <c r="F712"/>
    </row>
    <row r="713" spans="6:6" x14ac:dyDescent="0.25">
      <c r="F713"/>
    </row>
    <row r="714" spans="6:6" x14ac:dyDescent="0.25">
      <c r="F714"/>
    </row>
    <row r="715" spans="6:6" x14ac:dyDescent="0.25">
      <c r="F715"/>
    </row>
    <row r="716" spans="6:6" x14ac:dyDescent="0.25">
      <c r="F716"/>
    </row>
    <row r="717" spans="6:6" x14ac:dyDescent="0.25">
      <c r="F717"/>
    </row>
    <row r="718" spans="6:6" x14ac:dyDescent="0.25">
      <c r="F718"/>
    </row>
    <row r="719" spans="6:6" x14ac:dyDescent="0.25">
      <c r="F719"/>
    </row>
    <row r="720" spans="6:6" x14ac:dyDescent="0.25">
      <c r="F720"/>
    </row>
    <row r="721" spans="6:6" x14ac:dyDescent="0.25">
      <c r="F721"/>
    </row>
    <row r="722" spans="6:6" x14ac:dyDescent="0.25">
      <c r="F722"/>
    </row>
    <row r="723" spans="6:6" x14ac:dyDescent="0.25">
      <c r="F723"/>
    </row>
    <row r="724" spans="6:6" x14ac:dyDescent="0.25">
      <c r="F724"/>
    </row>
    <row r="725" spans="6:6" x14ac:dyDescent="0.25">
      <c r="F725"/>
    </row>
    <row r="726" spans="6:6" x14ac:dyDescent="0.25">
      <c r="F726"/>
    </row>
    <row r="727" spans="6:6" x14ac:dyDescent="0.25">
      <c r="F727"/>
    </row>
    <row r="728" spans="6:6" x14ac:dyDescent="0.25">
      <c r="F728"/>
    </row>
    <row r="729" spans="6:6" x14ac:dyDescent="0.25">
      <c r="F729"/>
    </row>
    <row r="730" spans="6:6" x14ac:dyDescent="0.25">
      <c r="F730"/>
    </row>
    <row r="731" spans="6:6" x14ac:dyDescent="0.25">
      <c r="F731"/>
    </row>
    <row r="732" spans="6:6" x14ac:dyDescent="0.25">
      <c r="F732"/>
    </row>
    <row r="733" spans="6:6" x14ac:dyDescent="0.25">
      <c r="F733"/>
    </row>
    <row r="734" spans="6:6" x14ac:dyDescent="0.25">
      <c r="F734"/>
    </row>
    <row r="735" spans="6:6" x14ac:dyDescent="0.25">
      <c r="F735"/>
    </row>
    <row r="736" spans="6:6" x14ac:dyDescent="0.25">
      <c r="F736"/>
    </row>
    <row r="737" spans="6:6" x14ac:dyDescent="0.25">
      <c r="F737"/>
    </row>
    <row r="738" spans="6:6" x14ac:dyDescent="0.25">
      <c r="F738"/>
    </row>
    <row r="739" spans="6:6" x14ac:dyDescent="0.25">
      <c r="F739"/>
    </row>
    <row r="740" spans="6:6" x14ac:dyDescent="0.25">
      <c r="F740"/>
    </row>
    <row r="741" spans="6:6" x14ac:dyDescent="0.25">
      <c r="F741"/>
    </row>
    <row r="742" spans="6:6" x14ac:dyDescent="0.25">
      <c r="F742"/>
    </row>
    <row r="743" spans="6:6" x14ac:dyDescent="0.25">
      <c r="F743"/>
    </row>
    <row r="744" spans="6:6" x14ac:dyDescent="0.25">
      <c r="F744"/>
    </row>
    <row r="745" spans="6:6" x14ac:dyDescent="0.25">
      <c r="F745"/>
    </row>
    <row r="746" spans="6:6" x14ac:dyDescent="0.25">
      <c r="F746"/>
    </row>
    <row r="747" spans="6:6" x14ac:dyDescent="0.25">
      <c r="F747"/>
    </row>
    <row r="748" spans="6:6" x14ac:dyDescent="0.25">
      <c r="F748"/>
    </row>
    <row r="749" spans="6:6" x14ac:dyDescent="0.25">
      <c r="F749"/>
    </row>
    <row r="750" spans="6:6" x14ac:dyDescent="0.25">
      <c r="F750"/>
    </row>
    <row r="751" spans="6:6" x14ac:dyDescent="0.25">
      <c r="F751"/>
    </row>
    <row r="752" spans="6:6" x14ac:dyDescent="0.25">
      <c r="F752"/>
    </row>
    <row r="753" spans="6:6" x14ac:dyDescent="0.25">
      <c r="F753"/>
    </row>
    <row r="754" spans="6:6" x14ac:dyDescent="0.25">
      <c r="F754"/>
    </row>
    <row r="755" spans="6:6" x14ac:dyDescent="0.25">
      <c r="F755"/>
    </row>
    <row r="756" spans="6:6" x14ac:dyDescent="0.25">
      <c r="F756"/>
    </row>
    <row r="757" spans="6:6" x14ac:dyDescent="0.25">
      <c r="F757"/>
    </row>
    <row r="758" spans="6:6" x14ac:dyDescent="0.25">
      <c r="F758"/>
    </row>
    <row r="759" spans="6:6" x14ac:dyDescent="0.25">
      <c r="F759"/>
    </row>
    <row r="760" spans="6:6" x14ac:dyDescent="0.25">
      <c r="F760"/>
    </row>
    <row r="761" spans="6:6" x14ac:dyDescent="0.25">
      <c r="F761"/>
    </row>
    <row r="762" spans="6:6" x14ac:dyDescent="0.25">
      <c r="F762"/>
    </row>
    <row r="763" spans="6:6" x14ac:dyDescent="0.25">
      <c r="F763"/>
    </row>
    <row r="764" spans="6:6" x14ac:dyDescent="0.25">
      <c r="F764"/>
    </row>
    <row r="765" spans="6:6" x14ac:dyDescent="0.25">
      <c r="F765"/>
    </row>
    <row r="766" spans="6:6" x14ac:dyDescent="0.25">
      <c r="F766"/>
    </row>
    <row r="767" spans="6:6" x14ac:dyDescent="0.25">
      <c r="F767"/>
    </row>
    <row r="768" spans="6:6" x14ac:dyDescent="0.25">
      <c r="F768"/>
    </row>
    <row r="769" spans="6:6" x14ac:dyDescent="0.25">
      <c r="F769"/>
    </row>
    <row r="770" spans="6:6" x14ac:dyDescent="0.25">
      <c r="F770"/>
    </row>
    <row r="771" spans="6:6" x14ac:dyDescent="0.25">
      <c r="F771"/>
    </row>
    <row r="772" spans="6:6" x14ac:dyDescent="0.25">
      <c r="F772"/>
    </row>
    <row r="773" spans="6:6" x14ac:dyDescent="0.25">
      <c r="F773"/>
    </row>
    <row r="774" spans="6:6" x14ac:dyDescent="0.25">
      <c r="F774"/>
    </row>
    <row r="775" spans="6:6" x14ac:dyDescent="0.25">
      <c r="F775"/>
    </row>
    <row r="776" spans="6:6" x14ac:dyDescent="0.25">
      <c r="F776"/>
    </row>
    <row r="777" spans="6:6" x14ac:dyDescent="0.25">
      <c r="F777"/>
    </row>
    <row r="778" spans="6:6" x14ac:dyDescent="0.25">
      <c r="F778"/>
    </row>
    <row r="779" spans="6:6" x14ac:dyDescent="0.25">
      <c r="F779"/>
    </row>
    <row r="780" spans="6:6" x14ac:dyDescent="0.25">
      <c r="F780"/>
    </row>
    <row r="781" spans="6:6" x14ac:dyDescent="0.25">
      <c r="F781"/>
    </row>
    <row r="782" spans="6:6" x14ac:dyDescent="0.25">
      <c r="F782"/>
    </row>
    <row r="783" spans="6:6" x14ac:dyDescent="0.25">
      <c r="F783"/>
    </row>
    <row r="784" spans="6:6" x14ac:dyDescent="0.25">
      <c r="F784"/>
    </row>
    <row r="785" spans="6:6" x14ac:dyDescent="0.25">
      <c r="F785"/>
    </row>
    <row r="786" spans="6:6" x14ac:dyDescent="0.25">
      <c r="F786"/>
    </row>
    <row r="787" spans="6:6" x14ac:dyDescent="0.25">
      <c r="F787"/>
    </row>
    <row r="788" spans="6:6" x14ac:dyDescent="0.25">
      <c r="F788"/>
    </row>
    <row r="789" spans="6:6" x14ac:dyDescent="0.25">
      <c r="F789"/>
    </row>
    <row r="790" spans="6:6" x14ac:dyDescent="0.25">
      <c r="F790"/>
    </row>
    <row r="791" spans="6:6" x14ac:dyDescent="0.25">
      <c r="F791"/>
    </row>
    <row r="792" spans="6:6" x14ac:dyDescent="0.25">
      <c r="F792"/>
    </row>
    <row r="793" spans="6:6" x14ac:dyDescent="0.25">
      <c r="F793"/>
    </row>
    <row r="794" spans="6:6" x14ac:dyDescent="0.25">
      <c r="F794"/>
    </row>
    <row r="795" spans="6:6" x14ac:dyDescent="0.25">
      <c r="F795"/>
    </row>
    <row r="796" spans="6:6" x14ac:dyDescent="0.25">
      <c r="F796"/>
    </row>
    <row r="797" spans="6:6" x14ac:dyDescent="0.25">
      <c r="F797"/>
    </row>
    <row r="798" spans="6:6" x14ac:dyDescent="0.25">
      <c r="F798"/>
    </row>
    <row r="799" spans="6:6" x14ac:dyDescent="0.25">
      <c r="F799"/>
    </row>
    <row r="800" spans="6:6" x14ac:dyDescent="0.25">
      <c r="F800"/>
    </row>
    <row r="801" spans="6:6" x14ac:dyDescent="0.25">
      <c r="F801"/>
    </row>
    <row r="802" spans="6:6" x14ac:dyDescent="0.25">
      <c r="F802"/>
    </row>
    <row r="803" spans="6:6" x14ac:dyDescent="0.25">
      <c r="F803"/>
    </row>
    <row r="804" spans="6:6" x14ac:dyDescent="0.25">
      <c r="F804"/>
    </row>
    <row r="805" spans="6:6" x14ac:dyDescent="0.25">
      <c r="F805"/>
    </row>
    <row r="806" spans="6:6" x14ac:dyDescent="0.25">
      <c r="F806"/>
    </row>
    <row r="807" spans="6:6" x14ac:dyDescent="0.25">
      <c r="F807"/>
    </row>
    <row r="808" spans="6:6" x14ac:dyDescent="0.25">
      <c r="F808"/>
    </row>
    <row r="809" spans="6:6" x14ac:dyDescent="0.25">
      <c r="F809"/>
    </row>
    <row r="810" spans="6:6" x14ac:dyDescent="0.25">
      <c r="F810"/>
    </row>
    <row r="811" spans="6:6" x14ac:dyDescent="0.25">
      <c r="F811"/>
    </row>
    <row r="812" spans="6:6" x14ac:dyDescent="0.25">
      <c r="F812"/>
    </row>
    <row r="813" spans="6:6" x14ac:dyDescent="0.25">
      <c r="F813"/>
    </row>
    <row r="814" spans="6:6" x14ac:dyDescent="0.25">
      <c r="F814"/>
    </row>
    <row r="815" spans="6:6" x14ac:dyDescent="0.25">
      <c r="F815"/>
    </row>
    <row r="816" spans="6:6" x14ac:dyDescent="0.25">
      <c r="F816"/>
    </row>
    <row r="817" spans="6:6" x14ac:dyDescent="0.25">
      <c r="F817"/>
    </row>
    <row r="818" spans="6:6" x14ac:dyDescent="0.25">
      <c r="F818"/>
    </row>
    <row r="819" spans="6:6" x14ac:dyDescent="0.25">
      <c r="F819"/>
    </row>
    <row r="820" spans="6:6" x14ac:dyDescent="0.25">
      <c r="F820"/>
    </row>
    <row r="821" spans="6:6" x14ac:dyDescent="0.25">
      <c r="F821"/>
    </row>
    <row r="822" spans="6:6" x14ac:dyDescent="0.25">
      <c r="F822"/>
    </row>
    <row r="823" spans="6:6" x14ac:dyDescent="0.25">
      <c r="F823"/>
    </row>
    <row r="824" spans="6:6" x14ac:dyDescent="0.25">
      <c r="F824"/>
    </row>
    <row r="825" spans="6:6" x14ac:dyDescent="0.25">
      <c r="F825"/>
    </row>
    <row r="826" spans="6:6" x14ac:dyDescent="0.25">
      <c r="F826"/>
    </row>
    <row r="827" spans="6:6" x14ac:dyDescent="0.25">
      <c r="F827"/>
    </row>
    <row r="828" spans="6:6" x14ac:dyDescent="0.25">
      <c r="F828"/>
    </row>
    <row r="829" spans="6:6" x14ac:dyDescent="0.25">
      <c r="F829"/>
    </row>
  </sheetData>
  <mergeCells count="191">
    <mergeCell ref="A9:C9"/>
    <mergeCell ref="D9:K9"/>
    <mergeCell ref="A215:C215"/>
    <mergeCell ref="D215:K215"/>
    <mergeCell ref="A171:C171"/>
    <mergeCell ref="D171:K171"/>
    <mergeCell ref="A243:J243"/>
    <mergeCell ref="A244:J244"/>
    <mergeCell ref="D239:K239"/>
    <mergeCell ref="D241:K241"/>
    <mergeCell ref="D238:K238"/>
    <mergeCell ref="A230:C230"/>
    <mergeCell ref="A231:C231"/>
    <mergeCell ref="D230:K230"/>
    <mergeCell ref="D231:K231"/>
    <mergeCell ref="A238:C238"/>
    <mergeCell ref="A239:C239"/>
    <mergeCell ref="A241:C241"/>
    <mergeCell ref="A235:C235"/>
    <mergeCell ref="A233:C233"/>
    <mergeCell ref="D233:K233"/>
    <mergeCell ref="D235:K235"/>
    <mergeCell ref="A237:J237"/>
    <mergeCell ref="A220:C220"/>
    <mergeCell ref="A221:C221"/>
    <mergeCell ref="D220:K220"/>
    <mergeCell ref="D221:K221"/>
    <mergeCell ref="A225:C225"/>
    <mergeCell ref="A227:C227"/>
    <mergeCell ref="A229:J229"/>
    <mergeCell ref="D225:K225"/>
    <mergeCell ref="D227:K227"/>
    <mergeCell ref="A206:C206"/>
    <mergeCell ref="A207:C207"/>
    <mergeCell ref="D206:K206"/>
    <mergeCell ref="D207:K207"/>
    <mergeCell ref="A205:J205"/>
    <mergeCell ref="A211:C211"/>
    <mergeCell ref="A217:C217"/>
    <mergeCell ref="A219:J219"/>
    <mergeCell ref="D211:K211"/>
    <mergeCell ref="D217:K217"/>
    <mergeCell ref="A185:C185"/>
    <mergeCell ref="A186:C186"/>
    <mergeCell ref="D185:K185"/>
    <mergeCell ref="D186:K186"/>
    <mergeCell ref="A191:C191"/>
    <mergeCell ref="D191:K191"/>
    <mergeCell ref="A193:C193"/>
    <mergeCell ref="D193:K193"/>
    <mergeCell ref="A199:C199"/>
    <mergeCell ref="D199:K199"/>
    <mergeCell ref="A146:C146"/>
    <mergeCell ref="A147:C147"/>
    <mergeCell ref="D146:K146"/>
    <mergeCell ref="D147:K147"/>
    <mergeCell ref="A184:J184"/>
    <mergeCell ref="A149:C149"/>
    <mergeCell ref="D149:K149"/>
    <mergeCell ref="A155:C155"/>
    <mergeCell ref="D155:K155"/>
    <mergeCell ref="A158:C158"/>
    <mergeCell ref="D158:K158"/>
    <mergeCell ref="A166:C166"/>
    <mergeCell ref="D166:K166"/>
    <mergeCell ref="A173:C173"/>
    <mergeCell ref="D173:K173"/>
    <mergeCell ref="A175:C175"/>
    <mergeCell ref="D175:K175"/>
    <mergeCell ref="A145:J145"/>
    <mergeCell ref="A124:C124"/>
    <mergeCell ref="A131:C131"/>
    <mergeCell ref="A134:C134"/>
    <mergeCell ref="A141:C141"/>
    <mergeCell ref="A138:C138"/>
    <mergeCell ref="D124:K124"/>
    <mergeCell ref="D131:K131"/>
    <mergeCell ref="D138:K138"/>
    <mergeCell ref="D141:K141"/>
    <mergeCell ref="A117:C117"/>
    <mergeCell ref="A119:J119"/>
    <mergeCell ref="A120:C120"/>
    <mergeCell ref="A121:C121"/>
    <mergeCell ref="D120:K120"/>
    <mergeCell ref="D121:K121"/>
    <mergeCell ref="A110:C110"/>
    <mergeCell ref="A111:C111"/>
    <mergeCell ref="D110:K110"/>
    <mergeCell ref="D111:K111"/>
    <mergeCell ref="A114:C114"/>
    <mergeCell ref="A103:C103"/>
    <mergeCell ref="D103:K103"/>
    <mergeCell ref="A106:C106"/>
    <mergeCell ref="D106:K106"/>
    <mergeCell ref="A109:J109"/>
    <mergeCell ref="A99:J99"/>
    <mergeCell ref="A100:C100"/>
    <mergeCell ref="A101:C101"/>
    <mergeCell ref="A96:C96"/>
    <mergeCell ref="D96:K96"/>
    <mergeCell ref="D100:K100"/>
    <mergeCell ref="D101:K101"/>
    <mergeCell ref="A91:C91"/>
    <mergeCell ref="D90:K90"/>
    <mergeCell ref="D91:K91"/>
    <mergeCell ref="A93:C93"/>
    <mergeCell ref="D93:K93"/>
    <mergeCell ref="A86:C86"/>
    <mergeCell ref="A87:C87"/>
    <mergeCell ref="D86:K86"/>
    <mergeCell ref="D87:K87"/>
    <mergeCell ref="A90:C90"/>
    <mergeCell ref="A89:J89"/>
    <mergeCell ref="A79:C79"/>
    <mergeCell ref="A83:C83"/>
    <mergeCell ref="D79:K79"/>
    <mergeCell ref="D83:K83"/>
    <mergeCell ref="A85:J85"/>
    <mergeCell ref="A75:C75"/>
    <mergeCell ref="D75:K75"/>
    <mergeCell ref="A78:C78"/>
    <mergeCell ref="D78:K78"/>
    <mergeCell ref="A77:J77"/>
    <mergeCell ref="A71:J71"/>
    <mergeCell ref="A72:C72"/>
    <mergeCell ref="A73:C73"/>
    <mergeCell ref="D72:K72"/>
    <mergeCell ref="D73:K73"/>
    <mergeCell ref="A63:C63"/>
    <mergeCell ref="D63:K63"/>
    <mergeCell ref="A61:J61"/>
    <mergeCell ref="A67:C67"/>
    <mergeCell ref="D67:K67"/>
    <mergeCell ref="A57:C57"/>
    <mergeCell ref="A59:C59"/>
    <mergeCell ref="D59:K59"/>
    <mergeCell ref="D57:K57"/>
    <mergeCell ref="A62:C62"/>
    <mergeCell ref="D62:K62"/>
    <mergeCell ref="A53:C53"/>
    <mergeCell ref="D53:K53"/>
    <mergeCell ref="A56:C56"/>
    <mergeCell ref="A55:J55"/>
    <mergeCell ref="D56:K56"/>
    <mergeCell ref="A48:C48"/>
    <mergeCell ref="A49:C49"/>
    <mergeCell ref="D48:K48"/>
    <mergeCell ref="D49:K49"/>
    <mergeCell ref="A51:C51"/>
    <mergeCell ref="D51:K51"/>
    <mergeCell ref="A40:C40"/>
    <mergeCell ref="D40:K40"/>
    <mergeCell ref="A45:C45"/>
    <mergeCell ref="D45:K45"/>
    <mergeCell ref="A47:J47"/>
    <mergeCell ref="D14:K14"/>
    <mergeCell ref="A34:C34"/>
    <mergeCell ref="A27:C27"/>
    <mergeCell ref="A25:J25"/>
    <mergeCell ref="D20:K20"/>
    <mergeCell ref="D19:K19"/>
    <mergeCell ref="D22:K22"/>
    <mergeCell ref="D26:K26"/>
    <mergeCell ref="D27:K27"/>
    <mergeCell ref="D33:K33"/>
    <mergeCell ref="D34:K34"/>
    <mergeCell ref="A32:J32"/>
    <mergeCell ref="A248:L248"/>
    <mergeCell ref="A252:L252"/>
    <mergeCell ref="A253:L253"/>
    <mergeCell ref="B7:C7"/>
    <mergeCell ref="A4:K4"/>
    <mergeCell ref="A5:B5"/>
    <mergeCell ref="C5:G5"/>
    <mergeCell ref="H5:H6"/>
    <mergeCell ref="I5:I6"/>
    <mergeCell ref="J5:J6"/>
    <mergeCell ref="K5:K6"/>
    <mergeCell ref="A6:B6"/>
    <mergeCell ref="C6:G6"/>
    <mergeCell ref="A8:C8"/>
    <mergeCell ref="A14:C14"/>
    <mergeCell ref="D8:K8"/>
    <mergeCell ref="A20:C20"/>
    <mergeCell ref="A22:C22"/>
    <mergeCell ref="A26:C26"/>
    <mergeCell ref="A33:C33"/>
    <mergeCell ref="A16:C16"/>
    <mergeCell ref="A19:C19"/>
    <mergeCell ref="A18:J18"/>
    <mergeCell ref="D16:K16"/>
  </mergeCells>
  <pageMargins left="0.51181102362204722" right="0.51181102362204722" top="0.78740157480314965" bottom="0.78740157480314965" header="0.51181102362204722" footer="0.51181102362204722"/>
  <pageSetup paperSize="9" scale="68" firstPageNumber="0" fitToHeight="0" orientation="landscape" verticalDpi="3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7"/>
  <sheetViews>
    <sheetView tabSelected="1" topLeftCell="A30" zoomScaleNormal="100" workbookViewId="0">
      <selection activeCell="F54" sqref="F54"/>
    </sheetView>
  </sheetViews>
  <sheetFormatPr defaultRowHeight="15" x14ac:dyDescent="0.25"/>
  <cols>
    <col min="1" max="1" width="10.5703125" customWidth="1"/>
    <col min="2" max="2" width="14.5703125"/>
    <col min="3" max="3" width="52.140625"/>
    <col min="4" max="4" width="13.7109375" customWidth="1"/>
    <col min="5" max="5" width="16.42578125" bestFit="1" customWidth="1"/>
    <col min="6" max="6" width="16.140625" bestFit="1" customWidth="1"/>
    <col min="7" max="8" width="15.140625" bestFit="1" customWidth="1"/>
    <col min="9" max="10" width="16.42578125" bestFit="1" customWidth="1"/>
    <col min="11" max="11" width="17.42578125" customWidth="1"/>
    <col min="12" max="13" width="16.42578125" bestFit="1" customWidth="1"/>
    <col min="14" max="257" width="8.42578125"/>
    <col min="258" max="258" width="14.5703125"/>
    <col min="259" max="259" width="53.85546875"/>
    <col min="260" max="260" width="12.28515625"/>
    <col min="261" max="262" width="10.7109375"/>
    <col min="263" max="263" width="13.5703125"/>
    <col min="264" max="264" width="10.7109375"/>
    <col min="265" max="265" width="11.5703125"/>
    <col min="266" max="513" width="8.42578125"/>
    <col min="514" max="514" width="14.5703125"/>
    <col min="515" max="515" width="53.85546875"/>
    <col min="516" max="516" width="12.28515625"/>
    <col min="517" max="518" width="10.7109375"/>
    <col min="519" max="519" width="13.5703125"/>
    <col min="520" max="520" width="10.7109375"/>
    <col min="521" max="521" width="11.5703125"/>
    <col min="522" max="769" width="8.42578125"/>
    <col min="770" max="770" width="14.5703125"/>
    <col min="771" max="771" width="53.85546875"/>
    <col min="772" max="772" width="12.28515625"/>
    <col min="773" max="774" width="10.7109375"/>
    <col min="775" max="775" width="13.5703125"/>
    <col min="776" max="776" width="10.7109375"/>
    <col min="777" max="777" width="11.5703125"/>
    <col min="778" max="1025" width="8.42578125"/>
  </cols>
  <sheetData>
    <row r="1" spans="1:13" s="3" customFormat="1" ht="30" customHeight="1" x14ac:dyDescent="0.2">
      <c r="A1" s="63"/>
      <c r="B1" s="64"/>
      <c r="D1" s="65"/>
      <c r="E1" s="65"/>
      <c r="F1" s="65" t="str">
        <f>Capa!$C$1</f>
        <v>PREFEITURA MUNICIPAL DE SÃO DOMINGOS DO NORTE</v>
      </c>
      <c r="G1" s="65"/>
      <c r="H1" s="64"/>
      <c r="I1" s="64"/>
      <c r="J1" s="64"/>
      <c r="K1" s="66"/>
      <c r="L1" s="132"/>
      <c r="M1" s="132"/>
    </row>
    <row r="2" spans="1:13" ht="22.5" customHeight="1" x14ac:dyDescent="0.25">
      <c r="A2" s="63"/>
      <c r="B2" s="64"/>
      <c r="D2" s="64"/>
      <c r="E2" s="64"/>
      <c r="F2" s="64" t="str">
        <f>Capa!$C$2</f>
        <v xml:space="preserve">Rodovia Gether Lopes de Faria, s/n - Bairro Emilio Calegari </v>
      </c>
      <c r="G2" s="64"/>
      <c r="H2" s="64"/>
      <c r="I2" s="64"/>
      <c r="J2" s="64"/>
      <c r="K2" s="66"/>
      <c r="L2" s="132"/>
      <c r="M2" s="132"/>
    </row>
    <row r="3" spans="1:13" ht="48" customHeight="1" thickBot="1" x14ac:dyDescent="0.3">
      <c r="A3" s="63"/>
      <c r="B3" s="64"/>
      <c r="D3" s="131"/>
      <c r="E3" s="131"/>
      <c r="F3" s="131" t="str">
        <f>Capa!$C$3</f>
        <v xml:space="preserve">São Domingos do Norte/ES - CEP: 29745-000 </v>
      </c>
      <c r="G3" s="131"/>
      <c r="H3" s="64"/>
      <c r="I3" s="64"/>
      <c r="J3" s="64"/>
      <c r="K3" s="66"/>
      <c r="L3" s="132"/>
      <c r="M3" s="132"/>
    </row>
    <row r="4" spans="1:13" ht="15.75" customHeight="1" x14ac:dyDescent="0.25">
      <c r="A4" s="284" t="s">
        <v>0</v>
      </c>
      <c r="B4" s="285"/>
      <c r="C4" s="285"/>
      <c r="D4" s="285"/>
      <c r="E4" s="285"/>
      <c r="F4" s="285"/>
      <c r="G4" s="285"/>
      <c r="H4" s="285"/>
      <c r="I4" s="285"/>
      <c r="J4" s="285"/>
      <c r="K4" s="285"/>
      <c r="L4" s="285"/>
      <c r="M4" s="286"/>
    </row>
    <row r="5" spans="1:13" ht="15.75" x14ac:dyDescent="0.25">
      <c r="A5" s="163" t="s">
        <v>554</v>
      </c>
      <c r="B5" s="287" t="e">
        <f>#REF!</f>
        <v>#REF!</v>
      </c>
      <c r="C5" s="288"/>
      <c r="D5" s="288"/>
      <c r="E5" s="288"/>
      <c r="F5" s="288"/>
      <c r="G5" s="288"/>
      <c r="H5" s="288"/>
      <c r="I5" s="288"/>
      <c r="J5" s="289"/>
      <c r="K5" s="290" t="s">
        <v>549</v>
      </c>
      <c r="L5" s="291"/>
      <c r="M5" s="292"/>
    </row>
    <row r="6" spans="1:13" ht="15.75" x14ac:dyDescent="0.25">
      <c r="A6" s="163" t="s">
        <v>553</v>
      </c>
      <c r="B6" s="282" t="e">
        <f>#REF!</f>
        <v>#REF!</v>
      </c>
      <c r="C6" s="282"/>
      <c r="D6" s="282"/>
      <c r="E6" s="282"/>
      <c r="F6" s="282"/>
      <c r="G6" s="282"/>
      <c r="H6" s="282"/>
      <c r="I6" s="282"/>
      <c r="J6" s="282"/>
      <c r="K6" s="282"/>
      <c r="L6" s="282"/>
      <c r="M6" s="283"/>
    </row>
    <row r="7" spans="1:13" ht="47.25" x14ac:dyDescent="0.25">
      <c r="A7" s="133" t="s">
        <v>3</v>
      </c>
      <c r="B7" s="290" t="s">
        <v>35</v>
      </c>
      <c r="C7" s="293"/>
      <c r="D7" s="134" t="s">
        <v>36</v>
      </c>
      <c r="E7" s="134" t="s">
        <v>37</v>
      </c>
      <c r="F7" s="135" t="s">
        <v>38</v>
      </c>
      <c r="G7" s="135" t="s">
        <v>39</v>
      </c>
      <c r="H7" s="135" t="s">
        <v>40</v>
      </c>
      <c r="I7" s="135" t="s">
        <v>41</v>
      </c>
      <c r="J7" s="135" t="s">
        <v>545</v>
      </c>
      <c r="K7" s="135" t="s">
        <v>546</v>
      </c>
      <c r="L7" s="135" t="s">
        <v>547</v>
      </c>
      <c r="M7" s="164" t="s">
        <v>548</v>
      </c>
    </row>
    <row r="8" spans="1:13" ht="15.75" x14ac:dyDescent="0.25">
      <c r="A8" s="294">
        <v>1</v>
      </c>
      <c r="B8" s="297" t="e">
        <f>Orçamento!D8</f>
        <v>#REF!</v>
      </c>
      <c r="C8" s="298"/>
      <c r="D8" s="136" t="s">
        <v>42</v>
      </c>
      <c r="E8" s="137">
        <f>E9/$E$49</f>
        <v>1.5223084013379049E-2</v>
      </c>
      <c r="F8" s="151"/>
      <c r="G8" s="138"/>
      <c r="H8" s="139"/>
      <c r="I8" s="139"/>
      <c r="J8" s="138"/>
      <c r="K8" s="138"/>
      <c r="L8" s="139"/>
      <c r="M8" s="165"/>
    </row>
    <row r="9" spans="1:13" ht="15.75" x14ac:dyDescent="0.25">
      <c r="A9" s="295"/>
      <c r="B9" s="299"/>
      <c r="C9" s="300"/>
      <c r="D9" s="136" t="s">
        <v>43</v>
      </c>
      <c r="E9" s="140">
        <f>Orçamento!K18</f>
        <v>4407.6528749999998</v>
      </c>
      <c r="F9" s="145">
        <f>E9</f>
        <v>4407.6528749999998</v>
      </c>
      <c r="G9" s="138"/>
      <c r="H9" s="139"/>
      <c r="I9" s="139"/>
      <c r="J9" s="138"/>
      <c r="K9" s="138"/>
      <c r="L9" s="139"/>
      <c r="M9" s="165"/>
    </row>
    <row r="10" spans="1:13" ht="15.75" x14ac:dyDescent="0.25">
      <c r="A10" s="294">
        <v>2</v>
      </c>
      <c r="B10" s="297" t="str">
        <f>Orçamento!D19</f>
        <v>INSTALAÇÃO DO CANTEIRO DE OBRAS</v>
      </c>
      <c r="C10" s="298"/>
      <c r="D10" s="136" t="s">
        <v>42</v>
      </c>
      <c r="E10" s="137">
        <f>E11/$E$49</f>
        <v>4.3452807733954026E-2</v>
      </c>
      <c r="F10" s="151"/>
      <c r="G10" s="138"/>
      <c r="H10" s="139"/>
      <c r="I10" s="139"/>
      <c r="J10" s="138"/>
      <c r="K10" s="138"/>
      <c r="L10" s="139"/>
      <c r="M10" s="165"/>
    </row>
    <row r="11" spans="1:13" ht="15.75" x14ac:dyDescent="0.25">
      <c r="A11" s="295"/>
      <c r="B11" s="299"/>
      <c r="C11" s="300"/>
      <c r="D11" s="136" t="s">
        <v>43</v>
      </c>
      <c r="E11" s="140">
        <f>Orçamento!K25</f>
        <v>12581.215</v>
      </c>
      <c r="F11" s="145">
        <f>E11</f>
        <v>12581.215</v>
      </c>
      <c r="G11" s="138"/>
      <c r="H11" s="139"/>
      <c r="I11" s="139"/>
      <c r="J11" s="138"/>
      <c r="K11" s="138"/>
      <c r="L11" s="139"/>
      <c r="M11" s="165"/>
    </row>
    <row r="12" spans="1:13" ht="15.75" x14ac:dyDescent="0.25">
      <c r="A12" s="294">
        <v>3</v>
      </c>
      <c r="B12" s="297" t="str">
        <f>Orçamento!D26</f>
        <v>MOVIMENTO DE TERRA</v>
      </c>
      <c r="C12" s="298"/>
      <c r="D12" s="136" t="s">
        <v>42</v>
      </c>
      <c r="E12" s="137">
        <f>E13/$E$49</f>
        <v>6.2866285588061713E-3</v>
      </c>
      <c r="F12" s="151"/>
      <c r="G12" s="138"/>
      <c r="H12" s="139"/>
      <c r="I12" s="139"/>
      <c r="J12" s="138"/>
      <c r="K12" s="138"/>
      <c r="L12" s="139"/>
      <c r="M12" s="165"/>
    </row>
    <row r="13" spans="1:13" ht="15.75" x14ac:dyDescent="0.25">
      <c r="A13" s="295"/>
      <c r="B13" s="299"/>
      <c r="C13" s="300"/>
      <c r="D13" s="136" t="s">
        <v>43</v>
      </c>
      <c r="E13" s="140">
        <f>Orçamento!K32</f>
        <v>1820.2143808000001</v>
      </c>
      <c r="F13" s="140">
        <f>E13</f>
        <v>1820.2143808000001</v>
      </c>
      <c r="G13" s="140"/>
      <c r="H13" s="139"/>
      <c r="I13" s="139"/>
      <c r="J13" s="138"/>
      <c r="K13" s="138"/>
      <c r="L13" s="139"/>
      <c r="M13" s="165"/>
    </row>
    <row r="14" spans="1:13" ht="15.75" x14ac:dyDescent="0.25">
      <c r="A14" s="294">
        <v>4</v>
      </c>
      <c r="B14" s="297" t="str">
        <f>Orçamento!D33</f>
        <v>ESTRUTURAS</v>
      </c>
      <c r="C14" s="298"/>
      <c r="D14" s="136" t="s">
        <v>42</v>
      </c>
      <c r="E14" s="137">
        <f>E15/$E$49</f>
        <v>3.12962156963029E-2</v>
      </c>
      <c r="F14" s="138"/>
      <c r="G14" s="151"/>
      <c r="H14" s="152"/>
      <c r="I14" s="152"/>
      <c r="J14" s="138"/>
      <c r="K14" s="138"/>
      <c r="L14" s="139"/>
      <c r="M14" s="165"/>
    </row>
    <row r="15" spans="1:13" ht="15.75" x14ac:dyDescent="0.25">
      <c r="A15" s="295"/>
      <c r="B15" s="299"/>
      <c r="C15" s="300"/>
      <c r="D15" s="136" t="s">
        <v>43</v>
      </c>
      <c r="E15" s="140">
        <f>Orçamento!K47</f>
        <v>9061.4263817500014</v>
      </c>
      <c r="F15" s="138"/>
      <c r="G15" s="140">
        <f>E15*0.4</f>
        <v>3624.5705527000009</v>
      </c>
      <c r="H15" s="140">
        <f>E15*0.4</f>
        <v>3624.5705527000009</v>
      </c>
      <c r="I15" s="140">
        <f>E15-G15-H15</f>
        <v>1812.2852763499995</v>
      </c>
      <c r="J15" s="138"/>
      <c r="K15" s="138"/>
      <c r="L15" s="139"/>
      <c r="M15" s="165"/>
    </row>
    <row r="16" spans="1:13" ht="15.75" x14ac:dyDescent="0.25">
      <c r="A16" s="294">
        <v>5</v>
      </c>
      <c r="B16" s="296" t="str">
        <f>Orçamento!D48</f>
        <v>PAREDES E PAINÉIS</v>
      </c>
      <c r="C16" s="296"/>
      <c r="D16" s="136" t="s">
        <v>42</v>
      </c>
      <c r="E16" s="137">
        <f>E17/$E$49</f>
        <v>8.0088513352088608E-2</v>
      </c>
      <c r="F16" s="138"/>
      <c r="G16" s="151"/>
      <c r="H16" s="151"/>
      <c r="I16" s="151"/>
      <c r="J16" s="138"/>
      <c r="K16" s="138"/>
      <c r="L16" s="139"/>
      <c r="M16" s="165"/>
    </row>
    <row r="17" spans="1:13" ht="15.75" x14ac:dyDescent="0.25">
      <c r="A17" s="295"/>
      <c r="B17" s="296"/>
      <c r="C17" s="296"/>
      <c r="D17" s="136" t="s">
        <v>43</v>
      </c>
      <c r="E17" s="140">
        <f>Orçamento!K55</f>
        <v>23188.623660000005</v>
      </c>
      <c r="F17" s="141"/>
      <c r="G17" s="140">
        <f>E17*0.2</f>
        <v>4637.7247320000015</v>
      </c>
      <c r="H17" s="140">
        <f>E17*0.4</f>
        <v>9275.449464000003</v>
      </c>
      <c r="I17" s="140">
        <f>E17*0.4</f>
        <v>9275.449464000003</v>
      </c>
      <c r="J17" s="141"/>
      <c r="K17" s="141"/>
      <c r="L17" s="141"/>
      <c r="M17" s="166"/>
    </row>
    <row r="18" spans="1:13" ht="15.75" x14ac:dyDescent="0.25">
      <c r="A18" s="294">
        <v>6</v>
      </c>
      <c r="B18" s="296" t="str">
        <f>Orçamento!D56</f>
        <v>ESQUADRIAS DE MADEIRA</v>
      </c>
      <c r="C18" s="296"/>
      <c r="D18" s="136" t="s">
        <v>42</v>
      </c>
      <c r="E18" s="137">
        <f>E19/$E$49</f>
        <v>7.8706917760008443E-3</v>
      </c>
      <c r="F18" s="138"/>
      <c r="G18" s="138"/>
      <c r="H18" s="138"/>
      <c r="I18" s="139"/>
      <c r="J18" s="151"/>
      <c r="K18" s="151"/>
      <c r="L18" s="138"/>
      <c r="M18" s="165"/>
    </row>
    <row r="19" spans="1:13" ht="15.75" x14ac:dyDescent="0.25">
      <c r="A19" s="295"/>
      <c r="B19" s="296"/>
      <c r="C19" s="296"/>
      <c r="D19" s="136" t="s">
        <v>43</v>
      </c>
      <c r="E19" s="140">
        <f>Orçamento!K61</f>
        <v>2278.8599999999997</v>
      </c>
      <c r="F19" s="141"/>
      <c r="G19" s="141"/>
      <c r="H19" s="141"/>
      <c r="I19" s="141"/>
      <c r="J19" s="140">
        <f>E19*0.5</f>
        <v>1139.4299999999998</v>
      </c>
      <c r="K19" s="140">
        <f>E19*0.5</f>
        <v>1139.4299999999998</v>
      </c>
      <c r="L19" s="141"/>
      <c r="M19" s="166"/>
    </row>
    <row r="20" spans="1:13" ht="15.75" x14ac:dyDescent="0.25">
      <c r="A20" s="294">
        <v>7</v>
      </c>
      <c r="B20" s="296" t="str">
        <f>Orçamento!D62</f>
        <v>ESQUADRIAS METÁLICAS</v>
      </c>
      <c r="C20" s="296"/>
      <c r="D20" s="136" t="s">
        <v>42</v>
      </c>
      <c r="E20" s="137">
        <f>E21/$E$49</f>
        <v>6.478110575540609E-2</v>
      </c>
      <c r="F20" s="138"/>
      <c r="G20" s="138"/>
      <c r="H20" s="139"/>
      <c r="I20" s="139"/>
      <c r="J20" s="138"/>
      <c r="K20" s="151"/>
      <c r="L20" s="152"/>
      <c r="M20" s="165"/>
    </row>
    <row r="21" spans="1:13" ht="15.75" x14ac:dyDescent="0.25">
      <c r="A21" s="295"/>
      <c r="B21" s="296"/>
      <c r="C21" s="296"/>
      <c r="D21" s="136" t="s">
        <v>43</v>
      </c>
      <c r="E21" s="140">
        <f>Orçamento!K71</f>
        <v>18756.555949999998</v>
      </c>
      <c r="F21" s="141"/>
      <c r="G21" s="141"/>
      <c r="H21" s="141"/>
      <c r="I21" s="141"/>
      <c r="J21" s="141"/>
      <c r="K21" s="140">
        <f>E21*0.5</f>
        <v>9378.2779749999991</v>
      </c>
      <c r="L21" s="140">
        <f>E21*0.5</f>
        <v>9378.2779749999991</v>
      </c>
      <c r="M21" s="166"/>
    </row>
    <row r="22" spans="1:13" ht="15.75" x14ac:dyDescent="0.25">
      <c r="A22" s="294">
        <v>8</v>
      </c>
      <c r="B22" s="296" t="str">
        <f>Orçamento!D72</f>
        <v>VIDROS E ESPELHOS</v>
      </c>
      <c r="C22" s="296"/>
      <c r="D22" s="136" t="s">
        <v>42</v>
      </c>
      <c r="E22" s="137">
        <f>E23/$E$49</f>
        <v>9.3262257834725096E-3</v>
      </c>
      <c r="F22" s="138"/>
      <c r="G22" s="138"/>
      <c r="H22" s="139"/>
      <c r="I22" s="139"/>
      <c r="J22" s="138"/>
      <c r="K22" s="138"/>
      <c r="L22" s="139"/>
      <c r="M22" s="167"/>
    </row>
    <row r="23" spans="1:13" ht="15.75" x14ac:dyDescent="0.25">
      <c r="A23" s="295"/>
      <c r="B23" s="296"/>
      <c r="C23" s="296"/>
      <c r="D23" s="136" t="s">
        <v>43</v>
      </c>
      <c r="E23" s="140">
        <f>Orçamento!K77</f>
        <v>2700.2916</v>
      </c>
      <c r="F23" s="141"/>
      <c r="G23" s="141"/>
      <c r="H23" s="141"/>
      <c r="I23" s="141"/>
      <c r="J23" s="141"/>
      <c r="K23" s="141"/>
      <c r="L23" s="141"/>
      <c r="M23" s="168">
        <f>E23</f>
        <v>2700.2916</v>
      </c>
    </row>
    <row r="24" spans="1:13" ht="15.75" x14ac:dyDescent="0.25">
      <c r="A24" s="294">
        <v>9</v>
      </c>
      <c r="B24" s="297" t="str">
        <f>Orçamento!D78</f>
        <v>SISTEMAS DE COBERTURA</v>
      </c>
      <c r="C24" s="298"/>
      <c r="D24" s="136" t="s">
        <v>42</v>
      </c>
      <c r="E24" s="137">
        <f>E25/$E$49</f>
        <v>8.4092790607111167E-2</v>
      </c>
      <c r="F24" s="138"/>
      <c r="G24" s="138"/>
      <c r="H24" s="139"/>
      <c r="I24" s="152"/>
      <c r="J24" s="151"/>
      <c r="K24" s="138"/>
      <c r="L24" s="139"/>
      <c r="M24" s="165"/>
    </row>
    <row r="25" spans="1:13" ht="15.75" x14ac:dyDescent="0.25">
      <c r="A25" s="295"/>
      <c r="B25" s="299"/>
      <c r="C25" s="300"/>
      <c r="D25" s="136" t="s">
        <v>43</v>
      </c>
      <c r="E25" s="140">
        <f>Orçamento!K85</f>
        <v>24348.011872000003</v>
      </c>
      <c r="F25" s="138"/>
      <c r="G25" s="138"/>
      <c r="H25" s="139"/>
      <c r="I25" s="140">
        <f>E25*0.5</f>
        <v>12174.005936000001</v>
      </c>
      <c r="J25" s="140">
        <f>E25*0.5</f>
        <v>12174.005936000001</v>
      </c>
      <c r="K25" s="138"/>
      <c r="L25" s="139"/>
      <c r="M25" s="165"/>
    </row>
    <row r="26" spans="1:13" ht="15.75" x14ac:dyDescent="0.25">
      <c r="A26" s="294">
        <v>10</v>
      </c>
      <c r="B26" s="297" t="str">
        <f>Orçamento!D86</f>
        <v xml:space="preserve">IMPERMEABILIZAÇÃO </v>
      </c>
      <c r="C26" s="298"/>
      <c r="D26" s="136" t="s">
        <v>42</v>
      </c>
      <c r="E26" s="137">
        <f>E27/$E$49</f>
        <v>2.0047717722353437E-2</v>
      </c>
      <c r="F26" s="138"/>
      <c r="G26" s="138"/>
      <c r="H26" s="152"/>
      <c r="I26" s="152"/>
      <c r="J26" s="138"/>
      <c r="K26" s="138"/>
      <c r="L26" s="139"/>
      <c r="M26" s="165"/>
    </row>
    <row r="27" spans="1:13" ht="15.75" x14ac:dyDescent="0.25">
      <c r="A27" s="295"/>
      <c r="B27" s="299"/>
      <c r="C27" s="300"/>
      <c r="D27" s="136" t="s">
        <v>43</v>
      </c>
      <c r="E27" s="140">
        <f>Orçamento!K89</f>
        <v>5804.5650000000005</v>
      </c>
      <c r="F27" s="138"/>
      <c r="G27" s="138"/>
      <c r="H27" s="150">
        <f>E27*0.5</f>
        <v>2902.2825000000003</v>
      </c>
      <c r="I27" s="150">
        <f>E27*0.5</f>
        <v>2902.2825000000003</v>
      </c>
      <c r="J27" s="138"/>
      <c r="K27" s="138"/>
      <c r="L27" s="139"/>
      <c r="M27" s="165"/>
    </row>
    <row r="28" spans="1:13" ht="15.75" x14ac:dyDescent="0.25">
      <c r="A28" s="294">
        <v>11</v>
      </c>
      <c r="B28" s="297" t="str">
        <f>Orçamento!D90</f>
        <v>TETOS E FORROS</v>
      </c>
      <c r="C28" s="298"/>
      <c r="D28" s="136" t="s">
        <v>42</v>
      </c>
      <c r="E28" s="137">
        <f>E29/$E$49</f>
        <v>8.2321912477267375E-2</v>
      </c>
      <c r="F28" s="138"/>
      <c r="G28" s="138"/>
      <c r="H28" s="139"/>
      <c r="I28" s="139"/>
      <c r="J28" s="138"/>
      <c r="K28" s="138"/>
      <c r="L28" s="152"/>
      <c r="M28" s="165"/>
    </row>
    <row r="29" spans="1:13" ht="15.75" x14ac:dyDescent="0.25">
      <c r="A29" s="295"/>
      <c r="B29" s="299"/>
      <c r="C29" s="300"/>
      <c r="D29" s="136" t="s">
        <v>43</v>
      </c>
      <c r="E29" s="140">
        <f>Orçamento!K99</f>
        <v>23835.27634</v>
      </c>
      <c r="F29" s="138"/>
      <c r="G29" s="138"/>
      <c r="H29" s="139"/>
      <c r="I29" s="139"/>
      <c r="J29" s="138"/>
      <c r="K29" s="138"/>
      <c r="L29" s="150">
        <f>E29</f>
        <v>23835.27634</v>
      </c>
      <c r="M29" s="165"/>
    </row>
    <row r="30" spans="1:13" ht="15.75" x14ac:dyDescent="0.25">
      <c r="A30" s="294">
        <v>12</v>
      </c>
      <c r="B30" s="297" t="str">
        <f>Orçamento!D100</f>
        <v>REVESTIMENTO DE PAREDES</v>
      </c>
      <c r="C30" s="298"/>
      <c r="D30" s="136" t="s">
        <v>42</v>
      </c>
      <c r="E30" s="137">
        <f>E31/$E$49</f>
        <v>6.0476245090485055E-2</v>
      </c>
      <c r="F30" s="138"/>
      <c r="G30" s="138"/>
      <c r="H30" s="139"/>
      <c r="I30" s="139"/>
      <c r="J30" s="151"/>
      <c r="K30" s="151"/>
      <c r="L30" s="139"/>
      <c r="M30" s="165"/>
    </row>
    <row r="31" spans="1:13" ht="15.75" x14ac:dyDescent="0.25">
      <c r="A31" s="295"/>
      <c r="B31" s="299"/>
      <c r="C31" s="300"/>
      <c r="D31" s="136" t="s">
        <v>43</v>
      </c>
      <c r="E31" s="140">
        <f>Orçamento!K109</f>
        <v>17510.137584999997</v>
      </c>
      <c r="F31" s="138"/>
      <c r="G31" s="138"/>
      <c r="H31" s="139"/>
      <c r="I31" s="139"/>
      <c r="J31" s="140">
        <f>E31*0.5</f>
        <v>8755.0687924999984</v>
      </c>
      <c r="K31" s="140">
        <f>E31*0.5</f>
        <v>8755.0687924999984</v>
      </c>
      <c r="L31" s="139"/>
      <c r="M31" s="165"/>
    </row>
    <row r="32" spans="1:13" ht="15.75" x14ac:dyDescent="0.25">
      <c r="A32" s="294">
        <v>13</v>
      </c>
      <c r="B32" s="296" t="str">
        <f>Orçamento!D110</f>
        <v>PISOS INTERNOS E EXTERNOS</v>
      </c>
      <c r="C32" s="296"/>
      <c r="D32" s="136" t="s">
        <v>42</v>
      </c>
      <c r="E32" s="137">
        <f>E33/$E$49</f>
        <v>4.8086267950017206E-2</v>
      </c>
      <c r="F32" s="138"/>
      <c r="G32" s="138"/>
      <c r="H32" s="139"/>
      <c r="I32" s="139"/>
      <c r="J32" s="151"/>
      <c r="K32" s="151"/>
      <c r="L32" s="152"/>
      <c r="M32" s="165"/>
    </row>
    <row r="33" spans="1:13" ht="15.75" x14ac:dyDescent="0.25">
      <c r="A33" s="295"/>
      <c r="B33" s="296"/>
      <c r="C33" s="296"/>
      <c r="D33" s="136" t="s">
        <v>43</v>
      </c>
      <c r="E33" s="140">
        <f>Orçamento!K119</f>
        <v>13922.775240000001</v>
      </c>
      <c r="F33" s="141"/>
      <c r="G33" s="141"/>
      <c r="H33" s="141"/>
      <c r="I33" s="141"/>
      <c r="J33" s="140">
        <f>E33*0.4</f>
        <v>5569.1100960000003</v>
      </c>
      <c r="K33" s="140">
        <f>E33*0.4</f>
        <v>5569.1100960000003</v>
      </c>
      <c r="L33" s="140">
        <f>E33*0.2</f>
        <v>2784.5550480000002</v>
      </c>
      <c r="M33" s="166"/>
    </row>
    <row r="34" spans="1:13" ht="15.75" x14ac:dyDescent="0.25">
      <c r="A34" s="294">
        <v>14</v>
      </c>
      <c r="B34" s="296" t="str">
        <f>Orçamento!D120</f>
        <v>INSTALAÇÕES HIDRO-SANITÁRIAS</v>
      </c>
      <c r="C34" s="296"/>
      <c r="D34" s="136" t="s">
        <v>42</v>
      </c>
      <c r="E34" s="137">
        <f>E35/$E$49</f>
        <v>3.0357094401565313E-2</v>
      </c>
      <c r="F34" s="138"/>
      <c r="G34" s="138"/>
      <c r="H34" s="138"/>
      <c r="I34" s="152"/>
      <c r="J34" s="138"/>
      <c r="K34" s="138"/>
      <c r="L34" s="138"/>
      <c r="M34" s="165"/>
    </row>
    <row r="35" spans="1:13" ht="15.75" x14ac:dyDescent="0.25">
      <c r="A35" s="295"/>
      <c r="B35" s="296"/>
      <c r="C35" s="296"/>
      <c r="D35" s="136" t="s">
        <v>43</v>
      </c>
      <c r="E35" s="140">
        <f>Orçamento!K145</f>
        <v>8789.5155999999988</v>
      </c>
      <c r="F35" s="141"/>
      <c r="G35" s="141"/>
      <c r="H35" s="141"/>
      <c r="I35" s="140">
        <f>E35</f>
        <v>8789.5155999999988</v>
      </c>
      <c r="J35" s="141"/>
      <c r="K35" s="141"/>
      <c r="L35" s="141"/>
      <c r="M35" s="166"/>
    </row>
    <row r="36" spans="1:13" ht="15.75" x14ac:dyDescent="0.25">
      <c r="A36" s="294">
        <v>15</v>
      </c>
      <c r="B36" s="296" t="str">
        <f>Orçamento!D146</f>
        <v>INSTALAÇÕES ELÉTRICAS</v>
      </c>
      <c r="C36" s="296"/>
      <c r="D36" s="136" t="s">
        <v>42</v>
      </c>
      <c r="E36" s="137">
        <f>E37/$E$49</f>
        <v>7.2450939401732209E-2</v>
      </c>
      <c r="F36" s="138"/>
      <c r="G36" s="138"/>
      <c r="H36" s="139"/>
      <c r="I36" s="152"/>
      <c r="J36" s="151"/>
      <c r="K36" s="138"/>
      <c r="L36" s="139"/>
      <c r="M36" s="165"/>
    </row>
    <row r="37" spans="1:13" ht="15.75" x14ac:dyDescent="0.25">
      <c r="A37" s="295"/>
      <c r="B37" s="296"/>
      <c r="C37" s="296"/>
      <c r="D37" s="136" t="s">
        <v>43</v>
      </c>
      <c r="E37" s="140">
        <f>Orçamento!K184</f>
        <v>20977.259999999995</v>
      </c>
      <c r="F37" s="141"/>
      <c r="G37" s="141"/>
      <c r="H37" s="141"/>
      <c r="I37" s="140">
        <f>E37*0.5</f>
        <v>10488.629999999997</v>
      </c>
      <c r="J37" s="140">
        <f>E37*0.5</f>
        <v>10488.629999999997</v>
      </c>
      <c r="K37" s="141"/>
      <c r="L37" s="141"/>
      <c r="M37" s="166"/>
    </row>
    <row r="38" spans="1:13" ht="15.75" x14ac:dyDescent="0.25">
      <c r="A38" s="294">
        <v>16</v>
      </c>
      <c r="B38" s="296" t="str">
        <f>Orçamento!D185</f>
        <v>APARELHOS HIDRO-SANITÁRIOS</v>
      </c>
      <c r="C38" s="296"/>
      <c r="D38" s="136" t="s">
        <v>42</v>
      </c>
      <c r="E38" s="137">
        <f>E39/$E$49</f>
        <v>3.8952909654501149E-2</v>
      </c>
      <c r="F38" s="138"/>
      <c r="G38" s="138"/>
      <c r="H38" s="139"/>
      <c r="I38" s="139"/>
      <c r="J38" s="138"/>
      <c r="K38" s="138"/>
      <c r="L38" s="139"/>
      <c r="M38" s="167"/>
    </row>
    <row r="39" spans="1:13" ht="15.75" x14ac:dyDescent="0.25">
      <c r="A39" s="295"/>
      <c r="B39" s="296"/>
      <c r="C39" s="296"/>
      <c r="D39" s="136" t="s">
        <v>43</v>
      </c>
      <c r="E39" s="140">
        <f>Orçamento!K205</f>
        <v>11278.325999999997</v>
      </c>
      <c r="F39" s="141"/>
      <c r="G39" s="141"/>
      <c r="H39" s="141"/>
      <c r="I39" s="141"/>
      <c r="J39" s="141"/>
      <c r="K39" s="141"/>
      <c r="L39" s="141"/>
      <c r="M39" s="166">
        <f>E39</f>
        <v>11278.325999999997</v>
      </c>
    </row>
    <row r="40" spans="1:13" ht="15.75" x14ac:dyDescent="0.25">
      <c r="A40" s="294">
        <v>17</v>
      </c>
      <c r="B40" s="297" t="str">
        <f>Orçamento!D206</f>
        <v>APARELHOS ELÉTRICOS</v>
      </c>
      <c r="C40" s="298"/>
      <c r="D40" s="136" t="s">
        <v>42</v>
      </c>
      <c r="E40" s="137">
        <f>E41/$E$49</f>
        <v>2.2976406256022267E-2</v>
      </c>
      <c r="F40" s="138"/>
      <c r="G40" s="138"/>
      <c r="H40" s="139"/>
      <c r="I40" s="139"/>
      <c r="J40" s="138"/>
      <c r="K40" s="138"/>
      <c r="L40" s="139"/>
      <c r="M40" s="167"/>
    </row>
    <row r="41" spans="1:13" ht="15.75" x14ac:dyDescent="0.25">
      <c r="A41" s="295"/>
      <c r="B41" s="299"/>
      <c r="C41" s="300"/>
      <c r="D41" s="136" t="s">
        <v>43</v>
      </c>
      <c r="E41" s="140">
        <f>Orçamento!K219</f>
        <v>6652.53</v>
      </c>
      <c r="F41" s="138"/>
      <c r="G41" s="138"/>
      <c r="H41" s="139"/>
      <c r="I41" s="139"/>
      <c r="J41" s="138"/>
      <c r="K41" s="138"/>
      <c r="L41" s="139"/>
      <c r="M41" s="169">
        <f>E41</f>
        <v>6652.53</v>
      </c>
    </row>
    <row r="42" spans="1:13" ht="15" customHeight="1" x14ac:dyDescent="0.25">
      <c r="A42" s="294">
        <v>18</v>
      </c>
      <c r="B42" s="297" t="str">
        <f>Orçamento!D220</f>
        <v>PINTURA</v>
      </c>
      <c r="C42" s="298"/>
      <c r="D42" s="136" t="s">
        <v>42</v>
      </c>
      <c r="E42" s="137">
        <f>E43/$E$49</f>
        <v>5.1227247852959221E-2</v>
      </c>
      <c r="F42" s="138"/>
      <c r="G42" s="138"/>
      <c r="H42" s="139"/>
      <c r="I42" s="139"/>
      <c r="J42" s="138"/>
      <c r="K42" s="138"/>
      <c r="L42" s="152"/>
      <c r="M42" s="167"/>
    </row>
    <row r="43" spans="1:13" ht="15.75" x14ac:dyDescent="0.25">
      <c r="A43" s="295"/>
      <c r="B43" s="299"/>
      <c r="C43" s="300"/>
      <c r="D43" s="136" t="s">
        <v>43</v>
      </c>
      <c r="E43" s="140">
        <f>Orçamento!K229</f>
        <v>14832.206541000001</v>
      </c>
      <c r="F43" s="138"/>
      <c r="G43" s="138"/>
      <c r="H43" s="139"/>
      <c r="I43" s="139"/>
      <c r="J43" s="138"/>
      <c r="K43" s="138"/>
      <c r="L43" s="150">
        <f>E43*0.5</f>
        <v>7416.1032705000007</v>
      </c>
      <c r="M43" s="169">
        <f>E43*0.5</f>
        <v>7416.1032705000007</v>
      </c>
    </row>
    <row r="44" spans="1:13" ht="15" customHeight="1" x14ac:dyDescent="0.25">
      <c r="A44" s="294">
        <v>19</v>
      </c>
      <c r="B44" s="297" t="str">
        <f>Orçamento!D230</f>
        <v>SERVIÇOS COMPLEMENTARES EXTERNOS</v>
      </c>
      <c r="C44" s="298"/>
      <c r="D44" s="136" t="s">
        <v>42</v>
      </c>
      <c r="E44" s="137">
        <f>E45/$E$49</f>
        <v>0.20160484552276561</v>
      </c>
      <c r="F44" s="138"/>
      <c r="G44" s="138"/>
      <c r="H44" s="139"/>
      <c r="I44" s="139"/>
      <c r="J44" s="138"/>
      <c r="K44" s="152"/>
      <c r="L44" s="152"/>
      <c r="M44" s="167"/>
    </row>
    <row r="45" spans="1:13" ht="15.75" x14ac:dyDescent="0.25">
      <c r="A45" s="295"/>
      <c r="B45" s="299"/>
      <c r="C45" s="300"/>
      <c r="D45" s="136" t="s">
        <v>43</v>
      </c>
      <c r="E45" s="140">
        <f>Orçamento!K237</f>
        <v>58372.152199999997</v>
      </c>
      <c r="F45" s="138"/>
      <c r="G45" s="138"/>
      <c r="H45" s="139"/>
      <c r="I45" s="139"/>
      <c r="J45" s="138"/>
      <c r="K45" s="150">
        <f>E45*0.6</f>
        <v>35023.291319999997</v>
      </c>
      <c r="L45" s="150">
        <f>E45*0.2</f>
        <v>11674.43044</v>
      </c>
      <c r="M45" s="169">
        <f>E45*0.2</f>
        <v>11674.43044</v>
      </c>
    </row>
    <row r="46" spans="1:13" ht="15" customHeight="1" x14ac:dyDescent="0.25">
      <c r="A46" s="294">
        <v>20</v>
      </c>
      <c r="B46" s="297" t="str">
        <f>Orçamento!D238</f>
        <v>SERVIÇOS COMPLEMENTARES INTERNOS</v>
      </c>
      <c r="C46" s="298"/>
      <c r="D46" s="136" t="s">
        <v>42</v>
      </c>
      <c r="E46" s="137">
        <f>E47/$E$49</f>
        <v>2.9080350393809809E-2</v>
      </c>
      <c r="F46" s="138"/>
      <c r="G46" s="138"/>
      <c r="H46" s="139"/>
      <c r="I46" s="139"/>
      <c r="J46" s="138"/>
      <c r="K46" s="138"/>
      <c r="L46" s="139"/>
      <c r="M46" s="167"/>
    </row>
    <row r="47" spans="1:13" ht="15.75" x14ac:dyDescent="0.25">
      <c r="A47" s="295"/>
      <c r="B47" s="299"/>
      <c r="C47" s="300"/>
      <c r="D47" s="136" t="s">
        <v>43</v>
      </c>
      <c r="E47" s="140">
        <f>Orçamento!K243</f>
        <v>8419.8503999999994</v>
      </c>
      <c r="F47" s="138"/>
      <c r="G47" s="138"/>
      <c r="H47" s="139"/>
      <c r="I47" s="139"/>
      <c r="J47" s="138"/>
      <c r="K47" s="138"/>
      <c r="L47" s="139"/>
      <c r="M47" s="169">
        <f>E47</f>
        <v>8419.8503999999994</v>
      </c>
    </row>
    <row r="48" spans="1:13" ht="15.75" x14ac:dyDescent="0.25">
      <c r="A48" s="301" t="s">
        <v>44</v>
      </c>
      <c r="B48" s="302"/>
      <c r="C48" s="302"/>
      <c r="D48" s="142" t="s">
        <v>42</v>
      </c>
      <c r="E48" s="137">
        <f>E49/$E$49</f>
        <v>1</v>
      </c>
      <c r="F48" s="143">
        <f>F49/$E$49</f>
        <v>6.4962520306139249E-2</v>
      </c>
      <c r="G48" s="143">
        <f t="shared" ref="G48:M48" si="0">G49/$E$49</f>
        <v>2.8536188948938883E-2</v>
      </c>
      <c r="H48" s="143">
        <f t="shared" si="0"/>
        <v>5.4577750480533337E-2</v>
      </c>
      <c r="I48" s="143">
        <f t="shared" si="0"/>
        <v>0.15694746674725976</v>
      </c>
      <c r="J48" s="143">
        <f t="shared" si="0"/>
        <v>0.13167984061767152</v>
      </c>
      <c r="K48" s="143">
        <f t="shared" si="0"/>
        <v>0.20676143580461226</v>
      </c>
      <c r="L48" s="143">
        <f t="shared" si="0"/>
        <v>0.1902643119760066</v>
      </c>
      <c r="M48" s="170">
        <f t="shared" si="0"/>
        <v>0.16627048511883849</v>
      </c>
    </row>
    <row r="49" spans="1:13" ht="15.75" x14ac:dyDescent="0.25">
      <c r="A49" s="301"/>
      <c r="B49" s="302"/>
      <c r="C49" s="302"/>
      <c r="D49" s="142" t="s">
        <v>43</v>
      </c>
      <c r="E49" s="144">
        <f>E9+E11+E13+E15+E17+E19+E21+E23+E25+E27+E29+E31+E33+E35+E37+E39+E41+E43+E45+E47</f>
        <v>289537.44662554999</v>
      </c>
      <c r="F49" s="144">
        <f>F9+F11+F13</f>
        <v>18809.0822558</v>
      </c>
      <c r="G49" s="144">
        <f>G15+G17</f>
        <v>8262.2952847000015</v>
      </c>
      <c r="H49" s="144">
        <f>H15+H17+H27</f>
        <v>15802.302516700005</v>
      </c>
      <c r="I49" s="144">
        <f>I15+I17+I25+I27+I35+I37</f>
        <v>45442.168776350001</v>
      </c>
      <c r="J49" s="144">
        <f>J19+J25+J31+J33+J37</f>
        <v>38126.244824499998</v>
      </c>
      <c r="K49" s="144">
        <f>K19+K21+K31+K33+K45</f>
        <v>59865.1781835</v>
      </c>
      <c r="L49" s="144">
        <f>L21+L29+L33+L43+L45</f>
        <v>55088.643073500003</v>
      </c>
      <c r="M49" s="171">
        <f>M23+M39+M41+M43+M45+M47</f>
        <v>48141.531710499999</v>
      </c>
    </row>
    <row r="50" spans="1:13" ht="48" thickBot="1" x14ac:dyDescent="0.3">
      <c r="A50" s="303"/>
      <c r="B50" s="304"/>
      <c r="C50" s="304"/>
      <c r="D50" s="172" t="s">
        <v>45</v>
      </c>
      <c r="E50" s="173">
        <f>E49</f>
        <v>289537.44662554999</v>
      </c>
      <c r="F50" s="173">
        <f>F49</f>
        <v>18809.0822558</v>
      </c>
      <c r="G50" s="173">
        <f>F50+G49</f>
        <v>27071.377540500001</v>
      </c>
      <c r="H50" s="173">
        <f>G50+H49</f>
        <v>42873.680057200007</v>
      </c>
      <c r="I50" s="173">
        <f>H50+I49</f>
        <v>88315.848833550001</v>
      </c>
      <c r="J50" s="173">
        <f>J49+I50</f>
        <v>126442.09365805</v>
      </c>
      <c r="K50" s="173">
        <f>J50+K49</f>
        <v>186307.27184155001</v>
      </c>
      <c r="L50" s="173">
        <f>K50+L49</f>
        <v>241395.91491505003</v>
      </c>
      <c r="M50" s="174">
        <f>L50+M49</f>
        <v>289537.44662555004</v>
      </c>
    </row>
    <row r="51" spans="1:13" x14ac:dyDescent="0.25">
      <c r="A51" s="15"/>
      <c r="B51" s="15"/>
      <c r="C51" s="16"/>
      <c r="D51" s="16"/>
      <c r="E51" s="15"/>
      <c r="F51" s="15"/>
      <c r="G51" s="15"/>
      <c r="H51" s="15"/>
      <c r="J51" s="15"/>
      <c r="K51" s="15"/>
      <c r="L51" s="15"/>
    </row>
    <row r="53" spans="1:13" ht="15.75" x14ac:dyDescent="0.25">
      <c r="A53" s="305" t="str">
        <f>Orçamento!A248</f>
        <v>São Domingos do Norte/ES, 29 de abril de 2019.</v>
      </c>
      <c r="B53" s="305"/>
      <c r="C53" s="305"/>
      <c r="D53" s="305"/>
      <c r="E53" s="305"/>
      <c r="F53" s="305"/>
      <c r="G53" s="305"/>
      <c r="H53" s="305"/>
      <c r="I53" s="305"/>
      <c r="J53" s="305"/>
      <c r="K53" s="305"/>
      <c r="L53" s="305"/>
      <c r="M53" s="305"/>
    </row>
    <row r="54" spans="1:13" ht="15.75" x14ac:dyDescent="0.25">
      <c r="A54" s="14"/>
      <c r="B54" s="14"/>
      <c r="C54" s="14"/>
      <c r="D54" s="14"/>
      <c r="E54" s="14"/>
      <c r="F54" s="14"/>
      <c r="G54" s="14"/>
      <c r="H54" s="14"/>
      <c r="I54" s="14"/>
      <c r="J54" s="110"/>
      <c r="K54" s="110"/>
      <c r="L54" s="110"/>
      <c r="M54" s="110"/>
    </row>
    <row r="56" spans="1:13" ht="15.75" x14ac:dyDescent="0.25">
      <c r="A56" s="306" t="s">
        <v>75</v>
      </c>
      <c r="B56" s="306"/>
      <c r="C56" s="306"/>
      <c r="D56" s="306"/>
      <c r="E56" s="306"/>
      <c r="F56" s="306"/>
      <c r="G56" s="306"/>
      <c r="H56" s="306"/>
      <c r="I56" s="306"/>
      <c r="J56" s="306"/>
      <c r="K56" s="306"/>
      <c r="L56" s="306"/>
      <c r="M56" s="306"/>
    </row>
    <row r="57" spans="1:13" ht="15.75" x14ac:dyDescent="0.25">
      <c r="A57" s="306" t="s">
        <v>76</v>
      </c>
      <c r="B57" s="306"/>
      <c r="C57" s="306"/>
      <c r="D57" s="306"/>
      <c r="E57" s="306"/>
      <c r="F57" s="306"/>
      <c r="G57" s="306"/>
      <c r="H57" s="306"/>
      <c r="I57" s="306"/>
      <c r="J57" s="306"/>
      <c r="K57" s="306"/>
      <c r="L57" s="306"/>
      <c r="M57" s="306"/>
    </row>
  </sheetData>
  <mergeCells count="49">
    <mergeCell ref="A53:M53"/>
    <mergeCell ref="A56:M56"/>
    <mergeCell ref="A57:M57"/>
    <mergeCell ref="A46:A47"/>
    <mergeCell ref="B46:C47"/>
    <mergeCell ref="A8:A9"/>
    <mergeCell ref="B8:C9"/>
    <mergeCell ref="A48:C50"/>
    <mergeCell ref="A40:A41"/>
    <mergeCell ref="B40:C41"/>
    <mergeCell ref="A42:A43"/>
    <mergeCell ref="B42:C43"/>
    <mergeCell ref="A44:A45"/>
    <mergeCell ref="B44:C45"/>
    <mergeCell ref="A10:A11"/>
    <mergeCell ref="B10:C11"/>
    <mergeCell ref="A12:A13"/>
    <mergeCell ref="B12:C13"/>
    <mergeCell ref="A14:A15"/>
    <mergeCell ref="B14:C15"/>
    <mergeCell ref="A16:A17"/>
    <mergeCell ref="B16:C17"/>
    <mergeCell ref="A18:A19"/>
    <mergeCell ref="B18:C19"/>
    <mergeCell ref="A20:A21"/>
    <mergeCell ref="B20:C21"/>
    <mergeCell ref="A22:A23"/>
    <mergeCell ref="B22:C23"/>
    <mergeCell ref="A24:A25"/>
    <mergeCell ref="B24:C25"/>
    <mergeCell ref="A26:A27"/>
    <mergeCell ref="B26:C27"/>
    <mergeCell ref="A28:A29"/>
    <mergeCell ref="B28:C29"/>
    <mergeCell ref="A30:A31"/>
    <mergeCell ref="B30:C31"/>
    <mergeCell ref="A32:A33"/>
    <mergeCell ref="B32:C33"/>
    <mergeCell ref="A34:A35"/>
    <mergeCell ref="B34:C35"/>
    <mergeCell ref="A36:A37"/>
    <mergeCell ref="B36:C37"/>
    <mergeCell ref="A38:A39"/>
    <mergeCell ref="B38:C39"/>
    <mergeCell ref="B6:M6"/>
    <mergeCell ref="A4:M4"/>
    <mergeCell ref="B5:J5"/>
    <mergeCell ref="K5:M5"/>
    <mergeCell ref="B7:C7"/>
  </mergeCells>
  <printOptions horizontalCentered="1"/>
  <pageMargins left="0.51181102362204722" right="0.51181102362204722" top="0.39370078740157483" bottom="0.39370078740157483" header="0.51181102362204722" footer="0.51181102362204722"/>
  <pageSetup paperSize="9" scale="55" firstPageNumber="0" orientation="landscape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90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13</vt:i4>
      </vt:variant>
    </vt:vector>
  </HeadingPairs>
  <TitlesOfParts>
    <vt:vector size="17" baseType="lpstr">
      <vt:lpstr>Capa</vt:lpstr>
      <vt:lpstr>CALC</vt:lpstr>
      <vt:lpstr>Orçamento</vt:lpstr>
      <vt:lpstr>Cronograma</vt:lpstr>
      <vt:lpstr>CALC!Area_de_impressao</vt:lpstr>
      <vt:lpstr>Capa!Area_de_impressao</vt:lpstr>
      <vt:lpstr>Cronograma!Area_de_impressao</vt:lpstr>
      <vt:lpstr>Orçamento!Area_de_impressao</vt:lpstr>
      <vt:lpstr>CALC!Print_Area_0</vt:lpstr>
      <vt:lpstr>Capa!Print_Area_0</vt:lpstr>
      <vt:lpstr>Cronograma!Print_Area_0</vt:lpstr>
      <vt:lpstr>Orçamento!Print_Area_0</vt:lpstr>
      <vt:lpstr>CALC!Print_Area_0_0</vt:lpstr>
      <vt:lpstr>Capa!Print_Area_0_0</vt:lpstr>
      <vt:lpstr>Cronograma!Print_Area_0_0</vt:lpstr>
      <vt:lpstr>Orçamento!Print_Area_0_0</vt:lpstr>
      <vt:lpstr>Orçamento!Titulos_de_impressao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Thieres Pedro Quintino Aboumrad</dc:creator>
  <cp:lastModifiedBy>PMSDN</cp:lastModifiedBy>
  <cp:revision>10</cp:revision>
  <cp:lastPrinted>2019-05-23T13:12:42Z</cp:lastPrinted>
  <dcterms:created xsi:type="dcterms:W3CDTF">2006-09-16T00:00:00Z</dcterms:created>
  <dcterms:modified xsi:type="dcterms:W3CDTF">2019-05-23T13:13:26Z</dcterms:modified>
  <dc:language>pt-BR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